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 activeTab="1"/>
  </bookViews>
  <sheets>
    <sheet name="расходы2" sheetId="2" r:id="rId1"/>
    <sheet name="расходы5" sheetId="3" r:id="rId2"/>
    <sheet name="4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5" i="2" l="1"/>
  <c r="L265" i="2" s="1"/>
  <c r="L263" i="2"/>
  <c r="K263" i="2"/>
  <c r="L262" i="2"/>
  <c r="K262" i="2"/>
  <c r="L258" i="2"/>
  <c r="K258" i="2"/>
  <c r="L261" i="2"/>
  <c r="K261" i="2"/>
  <c r="L260" i="2"/>
  <c r="K260" i="2"/>
  <c r="L259" i="2"/>
  <c r="K259" i="2"/>
  <c r="J264" i="2"/>
  <c r="K264" i="2" s="1"/>
  <c r="L264" i="2" s="1"/>
  <c r="L257" i="2"/>
  <c r="K257" i="2"/>
  <c r="D233" i="2"/>
  <c r="J233" i="2" s="1"/>
  <c r="D232" i="2"/>
  <c r="D231" i="2"/>
  <c r="J231" i="2" s="1"/>
  <c r="J238" i="2" s="1"/>
  <c r="F237" i="2"/>
  <c r="E237" i="2"/>
  <c r="D237" i="2"/>
  <c r="J236" i="2"/>
  <c r="H236" i="2"/>
  <c r="I236" i="2" s="1"/>
  <c r="E236" i="2"/>
  <c r="J235" i="2"/>
  <c r="H235" i="2"/>
  <c r="I235" i="2" s="1"/>
  <c r="E235" i="2"/>
  <c r="K235" i="2" s="1"/>
  <c r="J234" i="2"/>
  <c r="H234" i="2"/>
  <c r="I234" i="2" s="1"/>
  <c r="E234" i="2"/>
  <c r="F234" i="2" s="1"/>
  <c r="H233" i="2"/>
  <c r="I233" i="2" s="1"/>
  <c r="J232" i="2"/>
  <c r="H232" i="2"/>
  <c r="I232" i="2" s="1"/>
  <c r="E232" i="2"/>
  <c r="H231" i="2"/>
  <c r="I231" i="2" s="1"/>
  <c r="E231" i="2"/>
  <c r="L439" i="1"/>
  <c r="K439" i="1"/>
  <c r="L433" i="1"/>
  <c r="L434" i="1"/>
  <c r="L435" i="1"/>
  <c r="L436" i="1"/>
  <c r="L437" i="1"/>
  <c r="K433" i="1"/>
  <c r="K434" i="1"/>
  <c r="K435" i="1"/>
  <c r="K436" i="1"/>
  <c r="K437" i="1"/>
  <c r="L432" i="1"/>
  <c r="K432" i="1"/>
  <c r="F437" i="1"/>
  <c r="F433" i="1"/>
  <c r="F434" i="1"/>
  <c r="F435" i="1"/>
  <c r="F436" i="1"/>
  <c r="F432" i="1"/>
  <c r="E433" i="1"/>
  <c r="E434" i="1"/>
  <c r="E435" i="1"/>
  <c r="E436" i="1"/>
  <c r="E437" i="1"/>
  <c r="E432" i="1"/>
  <c r="I433" i="1"/>
  <c r="I434" i="1"/>
  <c r="I435" i="1"/>
  <c r="I436" i="1"/>
  <c r="I437" i="1"/>
  <c r="I432" i="1"/>
  <c r="H433" i="1"/>
  <c r="H434" i="1"/>
  <c r="H435" i="1"/>
  <c r="H436" i="1"/>
  <c r="H437" i="1"/>
  <c r="H432" i="1"/>
  <c r="J437" i="1"/>
  <c r="J436" i="1"/>
  <c r="J435" i="1"/>
  <c r="J433" i="1"/>
  <c r="J434" i="1"/>
  <c r="J432" i="1"/>
  <c r="H417" i="1"/>
  <c r="I417" i="1"/>
  <c r="G417" i="1"/>
  <c r="K417" i="1"/>
  <c r="L417" i="1"/>
  <c r="J417" i="1"/>
  <c r="L420" i="1"/>
  <c r="K420" i="1"/>
  <c r="G418" i="1"/>
  <c r="L418" i="1"/>
  <c r="K418" i="1"/>
  <c r="K405" i="1"/>
  <c r="L405" i="1"/>
  <c r="O405" i="1"/>
  <c r="N405" i="1"/>
  <c r="J405" i="1"/>
  <c r="F396" i="1"/>
  <c r="E396" i="1"/>
  <c r="E394" i="1"/>
  <c r="F387" i="1"/>
  <c r="E387" i="1"/>
  <c r="F389" i="1"/>
  <c r="E389" i="1"/>
  <c r="F148" i="1"/>
  <c r="E148" i="1"/>
  <c r="F98" i="1"/>
  <c r="E98" i="1"/>
  <c r="F99" i="1"/>
  <c r="E99" i="1"/>
  <c r="K231" i="2" l="1"/>
  <c r="K265" i="2"/>
  <c r="K232" i="2"/>
  <c r="E233" i="2"/>
  <c r="K233" i="2" s="1"/>
  <c r="K236" i="2"/>
  <c r="K234" i="2"/>
  <c r="L234" i="2"/>
  <c r="F233" i="2"/>
  <c r="L233" i="2" s="1"/>
  <c r="F232" i="2"/>
  <c r="L232" i="2" s="1"/>
  <c r="F236" i="2"/>
  <c r="L236" i="2" s="1"/>
  <c r="F231" i="2"/>
  <c r="L231" i="2" s="1"/>
  <c r="F235" i="2"/>
  <c r="L235" i="2" s="1"/>
  <c r="J439" i="1"/>
  <c r="L204" i="2"/>
  <c r="K204" i="2"/>
  <c r="J204" i="2"/>
  <c r="D198" i="2"/>
  <c r="F186" i="2"/>
  <c r="E186" i="2"/>
  <c r="M263" i="1"/>
  <c r="M248" i="1"/>
  <c r="M231" i="1"/>
  <c r="D385" i="1"/>
  <c r="F392" i="1"/>
  <c r="E392" i="1"/>
  <c r="F388" i="1"/>
  <c r="E388" i="1"/>
  <c r="M225" i="1"/>
  <c r="L116" i="1"/>
  <c r="K116" i="1"/>
  <c r="D94" i="1"/>
  <c r="L238" i="2" l="1"/>
  <c r="K238" i="2"/>
  <c r="D193" i="3"/>
  <c r="I276" i="2" l="1"/>
  <c r="H276" i="2"/>
  <c r="G276" i="2"/>
  <c r="K266" i="2"/>
  <c r="L266" i="2"/>
  <c r="J266" i="2"/>
  <c r="H216" i="2"/>
  <c r="I216" i="2"/>
  <c r="F184" i="2" l="1"/>
  <c r="E184" i="2"/>
  <c r="D184" i="2"/>
  <c r="G30" i="2"/>
  <c r="J30" i="2" s="1"/>
  <c r="G29" i="2"/>
  <c r="L29" i="2" s="1"/>
  <c r="G28" i="2"/>
  <c r="G27" i="2"/>
  <c r="L27" i="2" s="1"/>
  <c r="G26" i="2"/>
  <c r="J26" i="2" s="1"/>
  <c r="E16" i="2"/>
  <c r="F16" i="2"/>
  <c r="H476" i="1"/>
  <c r="I476" i="1"/>
  <c r="G476" i="1"/>
  <c r="K467" i="1"/>
  <c r="L467" i="1"/>
  <c r="L30" i="2" l="1"/>
  <c r="E30" i="2"/>
  <c r="M30" i="2" s="1"/>
  <c r="J27" i="2"/>
  <c r="E27" i="2" s="1"/>
  <c r="M27" i="2" s="1"/>
  <c r="L26" i="2"/>
  <c r="E26" i="2" s="1"/>
  <c r="M26" i="2" s="1"/>
  <c r="J28" i="2"/>
  <c r="L28" i="2"/>
  <c r="J29" i="2"/>
  <c r="E29" i="2" s="1"/>
  <c r="M29" i="2" s="1"/>
  <c r="J467" i="1"/>
  <c r="E28" i="2" l="1"/>
  <c r="H419" i="1"/>
  <c r="I419" i="1"/>
  <c r="G419" i="1"/>
  <c r="F394" i="1"/>
  <c r="E391" i="1"/>
  <c r="F391" i="1" s="1"/>
  <c r="H300" i="1"/>
  <c r="I300" i="1"/>
  <c r="H296" i="1"/>
  <c r="I296" i="1"/>
  <c r="H288" i="1"/>
  <c r="I288" i="1"/>
  <c r="I287" i="1"/>
  <c r="I302" i="1" s="1"/>
  <c r="H287" i="1"/>
  <c r="H302" i="1" s="1"/>
  <c r="G229" i="1"/>
  <c r="G228" i="1"/>
  <c r="L228" i="1" s="1"/>
  <c r="G226" i="1"/>
  <c r="L226" i="1" s="1"/>
  <c r="G227" i="1"/>
  <c r="J227" i="1" s="1"/>
  <c r="G225" i="1"/>
  <c r="L225" i="1" s="1"/>
  <c r="M28" i="2" l="1"/>
  <c r="M32" i="2" s="1"/>
  <c r="J229" i="1"/>
  <c r="L229" i="1"/>
  <c r="J228" i="1"/>
  <c r="J226" i="1"/>
  <c r="E226" i="1" s="1"/>
  <c r="M226" i="1" s="1"/>
  <c r="L227" i="1"/>
  <c r="J225" i="1"/>
  <c r="K117" i="1"/>
  <c r="L117" i="1"/>
  <c r="H293" i="1"/>
  <c r="I293" i="1"/>
  <c r="K340" i="1"/>
  <c r="K337" i="1"/>
  <c r="L337" i="1"/>
  <c r="L340" i="1" s="1"/>
  <c r="E385" i="1"/>
  <c r="F385" i="1"/>
  <c r="N406" i="1"/>
  <c r="N408" i="1" s="1"/>
  <c r="O406" i="1"/>
  <c r="O408" i="1" s="1"/>
  <c r="F438" i="1"/>
  <c r="E438" i="1"/>
  <c r="E229" i="1" l="1"/>
  <c r="M229" i="1" s="1"/>
  <c r="K217" i="2"/>
  <c r="L217" i="2"/>
  <c r="J217" i="2"/>
  <c r="J216" i="2" s="1"/>
  <c r="G216" i="2" s="1"/>
  <c r="E86" i="2"/>
  <c r="F86" i="2" s="1"/>
  <c r="D87" i="2"/>
  <c r="G87" i="2" s="1"/>
  <c r="E87" i="2" l="1"/>
  <c r="G215" i="2"/>
  <c r="L215" i="2"/>
  <c r="I215" i="2" s="1"/>
  <c r="K215" i="2"/>
  <c r="H215" i="2" s="1"/>
  <c r="D92" i="2"/>
  <c r="J337" i="1"/>
  <c r="J340" i="1" s="1"/>
  <c r="G288" i="1"/>
  <c r="G300" i="1"/>
  <c r="G296" i="1"/>
  <c r="G293" i="1"/>
  <c r="L231" i="1"/>
  <c r="F231" i="1"/>
  <c r="G231" i="1"/>
  <c r="H231" i="1"/>
  <c r="F87" i="2" l="1"/>
  <c r="I87" i="2" s="1"/>
  <c r="H87" i="2"/>
  <c r="D95" i="2"/>
  <c r="G92" i="2"/>
  <c r="E92" i="2"/>
  <c r="H92" i="2" s="1"/>
  <c r="M406" i="1"/>
  <c r="F92" i="2" l="1"/>
  <c r="I92" i="2" s="1"/>
  <c r="G95" i="2"/>
  <c r="E95" i="2"/>
  <c r="D99" i="2"/>
  <c r="M29" i="3"/>
  <c r="M28" i="3"/>
  <c r="M27" i="3"/>
  <c r="M25" i="3"/>
  <c r="E17" i="3"/>
  <c r="F17" i="3"/>
  <c r="F95" i="2" l="1"/>
  <c r="I95" i="2" s="1"/>
  <c r="H95" i="2"/>
  <c r="G99" i="2"/>
  <c r="E99" i="2"/>
  <c r="F99" i="2" l="1"/>
  <c r="I99" i="2" s="1"/>
  <c r="I101" i="2" s="1"/>
  <c r="H99" i="2"/>
  <c r="H101" i="2" s="1"/>
  <c r="D185" i="1"/>
  <c r="J233" i="3" l="1"/>
  <c r="L233" i="3"/>
  <c r="K233" i="3"/>
  <c r="E227" i="1" l="1"/>
  <c r="M227" i="1" s="1"/>
  <c r="E228" i="1" l="1"/>
  <c r="M228" i="1" s="1"/>
  <c r="F399" i="1"/>
  <c r="E399" i="1"/>
  <c r="F278" i="1"/>
  <c r="E278" i="1"/>
  <c r="E179" i="1" l="1"/>
  <c r="F94" i="1" l="1"/>
  <c r="F102" i="1" s="1"/>
  <c r="E94" i="1" l="1"/>
  <c r="E102" i="1" s="1"/>
  <c r="F77" i="2"/>
  <c r="E77" i="2"/>
  <c r="D179" i="1" l="1"/>
  <c r="J140" i="1"/>
  <c r="G28" i="3"/>
  <c r="G27" i="3"/>
  <c r="G25" i="3"/>
  <c r="L27" i="3" l="1"/>
  <c r="E27" i="3" s="1"/>
  <c r="L28" i="3"/>
  <c r="E28" i="3" s="1"/>
  <c r="J29" i="3"/>
  <c r="G29" i="3"/>
  <c r="L25" i="3"/>
  <c r="L29" i="3" l="1"/>
  <c r="E25" i="3"/>
  <c r="E29" i="3" l="1"/>
  <c r="K263" i="3" l="1"/>
  <c r="L263" i="3"/>
  <c r="E193" i="3" l="1"/>
  <c r="F193" i="3"/>
  <c r="G302" i="1" l="1"/>
  <c r="F179" i="1" l="1"/>
  <c r="J117" i="1" l="1"/>
  <c r="L148" i="1" l="1"/>
  <c r="L151" i="1" s="1"/>
  <c r="K148" i="1"/>
  <c r="K151" i="1" s="1"/>
  <c r="J148" i="1"/>
  <c r="J151" i="1" s="1"/>
  <c r="D102" i="1"/>
  <c r="K479" i="1" l="1"/>
  <c r="L479" i="1"/>
  <c r="K351" i="1"/>
  <c r="L351" i="1"/>
  <c r="E217" i="1"/>
  <c r="F217" i="1"/>
  <c r="E72" i="3"/>
  <c r="F72" i="3"/>
  <c r="K279" i="2"/>
  <c r="L279" i="2"/>
  <c r="F198" i="2"/>
  <c r="E198" i="2"/>
  <c r="L150" i="2"/>
  <c r="K150" i="2"/>
  <c r="E225" i="1" l="1"/>
  <c r="D17" i="3"/>
  <c r="J231" i="1" l="1"/>
  <c r="J351" i="1"/>
  <c r="D217" i="1"/>
  <c r="J263" i="3"/>
  <c r="J214" i="3"/>
  <c r="D72" i="3"/>
  <c r="E231" i="1" l="1"/>
  <c r="J150" i="2" l="1"/>
  <c r="D16" i="2"/>
  <c r="G101" i="2" l="1"/>
  <c r="J279" i="2"/>
  <c r="D77" i="2"/>
  <c r="J479" i="1"/>
  <c r="M408" i="1" l="1"/>
  <c r="D399" i="1"/>
  <c r="D278" i="1"/>
  <c r="D43" i="1" l="1"/>
  <c r="H418" i="1"/>
  <c r="I418" i="1" l="1"/>
  <c r="D438" i="1"/>
</calcChain>
</file>

<file path=xl/comments1.xml><?xml version="1.0" encoding="utf-8"?>
<comments xmlns="http://schemas.openxmlformats.org/spreadsheetml/2006/main">
  <authors>
    <author>Автор</author>
  </authors>
  <commentList>
    <comment ref="J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суб осн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34 пут беспл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70% край от 758 пут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70% край от 758 пут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доходы по 2 всего минус аренда ковалев</t>
        </r>
      </text>
    </comment>
  </commentList>
</comments>
</file>

<file path=xl/sharedStrings.xml><?xml version="1.0" encoding="utf-8"?>
<sst xmlns="http://schemas.openxmlformats.org/spreadsheetml/2006/main" count="2320" uniqueCount="262">
  <si>
    <t>Раздел 3. Обоснования (расчеты) плановых показателей</t>
  </si>
  <si>
    <t>поступлений и выплат</t>
  </si>
  <si>
    <t>3.1. Обоснование (расчет) плановых показателей поступлений доходов по статье 120 "Доходы от собственности"</t>
  </si>
  <si>
    <t>3.1.1. Обоснование (расчет) плановых показателей поступлений доходов по статье 120 "Доходы от собственности"</t>
  </si>
  <si>
    <t>Наименование показателя</t>
  </si>
  <si>
    <t>Код строки</t>
  </si>
  <si>
    <t>Сумма, руб.</t>
  </si>
  <si>
    <t>(текущий финансовый год)</t>
  </si>
  <si>
    <t>(первый год планового периода)</t>
  </si>
  <si>
    <t>(второй год планового периода)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</si>
  <si>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</si>
  <si>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</si>
  <si>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собственности, всего</t>
  </si>
  <si>
    <t>в том числе:</t>
  </si>
  <si>
    <t>доходы, получаемые в виде арендной либо иной платы за передачу в возмездное пользование муниципального имущества</t>
  </si>
  <si>
    <t>плата по соглашениям об установлении сервитута</t>
  </si>
  <si>
    <t>доходы в виде процентов по депозитам автономных учреждений в кредитных организациях</t>
  </si>
  <si>
    <t>доходы в виде процентов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</si>
  <si>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</si>
  <si>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</si>
  <si>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</si>
  <si>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доходы от распоряжения правами на результаты интеллектуальной деятельности и средствами индивидуализации</t>
  </si>
  <si>
    <t>прочие поступления от использования имущества, находящегося в оперативном управлении учреждения</t>
  </si>
  <si>
    <t>Задолженность по доходам (дебиторская задолженность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</si>
  <si>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</si>
  <si>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r>
      <t>Планируемые поступления доходов от собственности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</si>
  <si>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3.1.2. Расчет доходов в виде арендной  либо иной платы за передачу в  возмездное  пользование муниципального имущества</t>
  </si>
  <si>
    <t>Наименование объекта</t>
  </si>
  <si>
    <t>Плата (тариф) арендной платы за единицу площади (объект),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</si>
  <si>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</si>
  <si>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</si>
  <si>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Недвижимое имущество, всего</t>
  </si>
  <si>
    <t>х</t>
  </si>
  <si>
    <t>в том числе</t>
  </si>
  <si>
    <t>Движимое имущество, всего</t>
  </si>
  <si>
    <t>Итого</t>
  </si>
  <si>
    <t>3.1.3. Расчет доходов в виде процентов по депозитам автономных учреждений в кредитных организациях</t>
  </si>
  <si>
    <t>Среднегодовой объем средств, на которые начисляются проценты, руб.</t>
  </si>
  <si>
    <t>Ставка размещения, %</t>
  </si>
  <si>
    <t>Сумма доходов в виде процентов, руб.</t>
  </si>
  <si>
    <t>Договор 1</t>
  </si>
  <si>
    <t>Договор 2</t>
  </si>
  <si>
    <t>3.1.4. Расчет доходов в виде процентов по остаткам средств на счетах автономных учреждений в кредитных организациях</t>
  </si>
  <si>
    <t>Ставка, %</t>
  </si>
  <si>
    <t>3.2.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</si>
  <si>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3.2.1.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</si>
  <si>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</si>
  <si>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</t>
  </si>
  <si>
    <t>доходы от оказания услуг, выполнения работ в рамках установленного муниципального задания</t>
  </si>
  <si>
    <t>доходы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</si>
  <si>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</si>
  <si>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r>
      <t>Планируемые поступления доходов от оказания услуг, компенсации затрат учреждения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</si>
  <si>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Плата (тариф) за единицу услуги (работы), руб.</t>
  </si>
  <si>
    <t>Планируемый объем оказания услуг (выполнения работ)</t>
  </si>
  <si>
    <t>Общий объем планируемых поступлений, руб.</t>
  </si>
  <si>
    <t>3.2.2. Расчет доходов в виде субсидии на финансовое обеспечение выполнения муниципального задания</t>
  </si>
  <si>
    <t>3.2.3. Расчет доходов от оказания услуг, выполнения работ в рамках установленного муниципального задания</t>
  </si>
  <si>
    <t>3.2.4. Расчет доходов от оказания услуг, выполнения работ за плату сверх установленного муниципального задания и иной приносящей доход деятельности, предусмотренной уставом учреждения</t>
  </si>
  <si>
    <t>3.2.5. Расчет доходов, поступающих в порядке возмещения расходов, понесенных в связи с эксплуатацией имущества, находящегося в оперативном управлении учреждения</t>
  </si>
  <si>
    <t>Вид возмещаемых расходов</t>
  </si>
  <si>
    <t>Объем услуг, планируемый к возмещению</t>
  </si>
  <si>
    <t>3.3. Обоснование (расчет) плановых показателей поступлений доходов по статье 140 "Доходы от штрафов, пеней, иных сумм принудительного изъятия"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</si>
  <si>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</si>
  <si>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</si>
  <si>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</si>
  <si>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</si>
  <si>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</si>
  <si>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</si>
  <si>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r>
      <t>Планируемые поступления доходов от штрафов, пеней, иных сумм принудительного изъятия (</t>
    </r>
    <r>
      <rPr>
        <sz val="12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</si>
  <si>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3.4. Обоснование (расчет) плановых показателей поступлений доходов по статье 180 "Прочие доходы"</t>
  </si>
  <si>
    <t>Доходы прочие, всего</t>
  </si>
  <si>
    <t>целевые субсидии</t>
  </si>
  <si>
    <t>субсидии на осуществление капитальных вложений</t>
  </si>
  <si>
    <r>
      <t>Планируемые поступления доходов от оказания услуг, компенсации затрат учреждения (</t>
    </r>
    <r>
      <rPr>
        <sz val="12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</si>
  <si>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3.5. Обоснование (расчет) плановых показателей поступлений доходов по статье "Доходы от операций с активами"</t>
  </si>
  <si>
    <t>Доходы от операций с активами, всего</t>
  </si>
  <si>
    <t>реализация неиспользуемого имущества</t>
  </si>
  <si>
    <t>реализация утиля, лома черных и цветных металлов</t>
  </si>
  <si>
    <t>3.6. Обоснование (расчет) плановых показателей по выплатам по оплате труда работников учреждения</t>
  </si>
  <si>
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 (заполняется раздельно по источникам финансового обеспечения)</t>
  </si>
  <si>
    <t>Задолженность перед персоналом по оплате труда (кредиторская задолженность) на начало года</t>
  </si>
  <si>
    <t>Задолженность персонала по полученным авансам (дебиторская задолженность) на начало года</t>
  </si>
  <si>
    <t>Фонд оплаты труда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</si>
  <si>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</si>
  <si>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</si>
  <si>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r>
      <t>Планируемые выплаты на оплату труда (</t>
    </r>
    <r>
      <rPr>
        <sz val="12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</si>
  <si>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</si>
  <si>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</si>
  <si>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</si>
  <si>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Фонд оплаты труда в год (</t>
    </r>
    <r>
      <rPr>
        <sz val="12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x </t>
    </r>
    <r>
      <rPr>
        <sz val="12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x 12)</t>
    </r>
  </si>
  <si>
    <r>
      <t>всего (</t>
    </r>
    <r>
      <rPr>
        <sz val="12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6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7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>)</t>
    </r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</si>
  <si>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</si>
  <si>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</si>
  <si>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</si>
  <si>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северная надбавка</t>
  </si>
  <si>
    <t>районный коэффициент</t>
  </si>
  <si>
    <t>%</t>
  </si>
  <si>
    <r>
      <t>сумма (</t>
    </r>
    <r>
      <rPr>
        <sz val="12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6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7</t>
    </r>
    <r>
      <rPr>
        <sz val="12"/>
        <color theme="1"/>
        <rFont val="Times New Roman"/>
        <family val="1"/>
        <charset val="204"/>
      </rPr>
      <t xml:space="preserve">) x </t>
    </r>
    <r>
      <rPr>
        <sz val="12"/>
        <rFont val="Times New Roman"/>
        <family val="1"/>
        <charset val="204"/>
      </rPr>
      <t>гр. 8</t>
    </r>
    <r>
      <rPr>
        <sz val="12"/>
        <color theme="1"/>
        <rFont val="Times New Roman"/>
        <family val="1"/>
        <charset val="204"/>
      </rPr>
      <t xml:space="preserve"> / 100</t>
    </r>
  </si>
  <si>
    <r>
      <t>сумма (</t>
    </r>
    <r>
      <rPr>
        <sz val="12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6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7</t>
    </r>
    <r>
      <rPr>
        <sz val="12"/>
        <color theme="1"/>
        <rFont val="Times New Roman"/>
        <family val="1"/>
        <charset val="204"/>
      </rPr>
      <t xml:space="preserve">) x </t>
    </r>
    <r>
      <rPr>
        <sz val="12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/ 100</t>
    </r>
  </si>
  <si>
    <t>3.6.2. Расчет фонда оплаты труда</t>
  </si>
  <si>
    <t>финансового обеспечения</t>
  </si>
  <si>
    <t>по выплатам стимулирую-щего характера</t>
  </si>
  <si>
    <r>
      <t>всего (</t>
    </r>
    <r>
      <rPr>
        <sz val="12"/>
        <rFont val="Times New Roman"/>
        <family val="1"/>
        <charset val="204"/>
      </rPr>
      <t>гр. 5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6+ гр. 7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>)</t>
    </r>
  </si>
  <si>
    <t>3.7. Обоснование (расчет) плановых показателей по выплатам на страховые взносы по обязательному социальному страхованию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</si>
  <si>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</si>
  <si>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</si>
  <si>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</si>
  <si>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</si>
  <si>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</si>
  <si>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</si>
  <si>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r>
      <t>Планируемые выплаты на страховые взносы на обязательное социальное страхование (</t>
    </r>
    <r>
      <rPr>
        <sz val="12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</t>
    </r>
  </si>
  <si>
    <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</si>
  <si>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3.7.2. Расчет  страховых  взносов  по обязательному социальному страхованию (заполняется раздельно по источникам финансового обеспечения)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</si>
  <si>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</si>
  <si>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</si>
  <si>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</si>
  <si>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</si>
  <si>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</si>
  <si>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</si>
  <si>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</si>
  <si>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</si>
  <si>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</si>
  <si>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</si>
  <si>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</si>
  <si>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____% &lt;*&gt;</t>
  </si>
  <si>
    <t>Страховые взносы в Федеральный фонд обязательного медицинского страхования, всего</t>
  </si>
  <si>
    <t>страховые взносы на обязательное медицинское страхование по ставке 5,1%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</si>
  <si>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</si>
  <si>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3.8. Обоснование (расчет) плановых показателей по выплатам компенсационного характера персоналу, за исключением фонда оплаты труда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</si>
  <si>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</t>
  </si>
  <si>
    <t>Наименова-ние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</si>
  <si>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</si>
  <si>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</si>
  <si>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дней, дн.</t>
  </si>
  <si>
    <r>
      <t>(</t>
    </r>
    <r>
      <rPr>
        <sz val="10"/>
        <color theme="1"/>
        <rFont val="Times New Roman"/>
        <family val="1"/>
        <charset val="204"/>
      </rPr>
      <t>второй</t>
    </r>
    <r>
      <rPr>
        <sz val="9"/>
        <color theme="1"/>
        <rFont val="Times New Roman"/>
        <family val="1"/>
        <charset val="204"/>
      </rPr>
      <t xml:space="preserve"> год планового периода)</t>
    </r>
  </si>
  <si>
    <t>3.8.2 Обоснование (расчет) выплат персоналу по уходу за ребенком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</si>
  <si>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</si>
  <si>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</si>
  <si>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</si>
  <si>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3.9. Обоснование (расчет) плановых показателей по выплатам на социальное обеспечение и иные выплаты населению</t>
  </si>
  <si>
    <t>Размер одной выплаты, руб.</t>
  </si>
  <si>
    <t>Количество выплат в год</t>
  </si>
  <si>
    <t>Общая сумма выплат, руб.</t>
  </si>
  <si>
    <t>3.10. Обоснование (расчет) плановых показателей по расходам на уплату налогов, сборов и иных платежей (заполняется раздельно по источникам финансового обеспечения)</t>
  </si>
  <si>
    <t>Наименование расходов</t>
  </si>
  <si>
    <t>Налоговая база, руб.</t>
  </si>
  <si>
    <t>Ставка налога, %</t>
  </si>
  <si>
    <t>Сумма начисленного налога, подлежащего уплате, руб.</t>
  </si>
  <si>
    <t>3.11. Обоснование (расчет) плановых показателей по расходам на безвозмездное перечисление организациям и физическим лицам (заполняется раздельно по источникам финансового обеспечения)</t>
  </si>
  <si>
    <t>3.12. Обоснование (расчет) плановых показателей по прочим расходам (кроме расходов на закупку товаров, работ и услуг) (заполняется раздельно по источникам финансового обеспечения)</t>
  </si>
  <si>
    <t>3.13. Обоснование (расчет) плановых показателей по расходам на закупки товаров, работ и услуг</t>
  </si>
  <si>
    <t>3.13.1. Обоснование (расчет) плановых показателей по расходам на закупки товаров, работ и услуг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</si>
  <si>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</si>
  <si>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</si>
  <si>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</si>
  <si>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услуги связи</t>
  </si>
  <si>
    <t>транспортные услуги</t>
  </si>
  <si>
    <t>коммунальные услуги</t>
  </si>
  <si>
    <t>аренда имущества</t>
  </si>
  <si>
    <t>содержание имущества</t>
  </si>
  <si>
    <t>обязательное страхование</t>
  </si>
  <si>
    <t>повышение квалификации (профессиональная переподготовка)</t>
  </si>
  <si>
    <t>оплата услуг и работ (медицинских осмотров, информационных услуг, консультационных услуг, экспертных услуг, научно-исследовательских работ, типографских работ), не указанных выше</t>
  </si>
  <si>
    <t>приобретение объектов движимого имущества</t>
  </si>
  <si>
    <t>приобретение материальных запасов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</si>
  <si>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</si>
  <si>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</si>
  <si>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r>
      <t>Планируемые выплаты на закупку товаров, работ и услуг (</t>
    </r>
    <r>
      <rPr>
        <sz val="12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</si>
  <si>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Количество номеров, ед.</t>
  </si>
  <si>
    <t>Количество платежей в год</t>
  </si>
  <si>
    <t>Стоимость за единицу, руб.</t>
  </si>
  <si>
    <t>3.13.2. Обоснование (расчет) плановых показателей по расходам на услуги связи</t>
  </si>
  <si>
    <t>3.13.3. Обоснование (расчет) плановых показателей по расходам на транспортные услуги.</t>
  </si>
  <si>
    <t>Количество услуг перевозки</t>
  </si>
  <si>
    <t>Цена услуги перевозки, руб.</t>
  </si>
  <si>
    <t>3.13.4. Обоснование (расчет) плановых показателей по расходам на коммунальные услуги.</t>
  </si>
  <si>
    <t>Расчетное потребление ресурсов</t>
  </si>
  <si>
    <t>Тариф (с учетом НДС), руб.</t>
  </si>
  <si>
    <t>3.13.5. Обоснование (расчет) плановых показателей по расходам на аренду имущества.</t>
  </si>
  <si>
    <t>Арендуемая площадь (количество объектов), кв. м (ед.)</t>
  </si>
  <si>
    <t>Продолжительность аренды (месяц, день, час)</t>
  </si>
  <si>
    <t>Цена аренды в месяц (день, час), руб.</t>
  </si>
  <si>
    <t>3.13.6. Обоснование (расчет) плановых показателей по расходам на содержание имущества.</t>
  </si>
  <si>
    <t>Объект</t>
  </si>
  <si>
    <t>Количество работ (услуг)</t>
  </si>
  <si>
    <t>3.13.7. Обоснование (расчет) плановых показателей по расходам на обязательное страхование</t>
  </si>
  <si>
    <t>Количество застрахованных сотрудников, застрахованного имущества, чел. (ед.)</t>
  </si>
  <si>
    <t>Базовые ставки страховых тарифов с учетом поправочных коэффициентов к ним, руб.</t>
  </si>
  <si>
    <t>3.13.8. Обоснование (расчет) плановых показателей по расходам на повышение квалификации (профессиональную переподготовку)</t>
  </si>
  <si>
    <t>Количество работников, направляемых на повышение квалификации (переподготовку), чел.</t>
  </si>
  <si>
    <t>Цена обучения одного работника, руб.</t>
  </si>
  <si>
    <t xml:space="preserve">   </t>
  </si>
  <si>
    <t>на 2021__ г.</t>
  </si>
  <si>
    <t>на 2022__ г.</t>
  </si>
  <si>
    <t>Реализация дополнительных образовательных программ</t>
  </si>
  <si>
    <t>Обеспечение отдыха детей</t>
  </si>
  <si>
    <t>Реализация  дополнительных образовательных программ</t>
  </si>
  <si>
    <t>Организация отдыха детей и молодежи</t>
  </si>
  <si>
    <t>Административный персонал</t>
  </si>
  <si>
    <t>Педагогический персонал</t>
  </si>
  <si>
    <t>Учебно-вспомогательный персонал</t>
  </si>
  <si>
    <t>Обслуживающий персонал</t>
  </si>
  <si>
    <t>Налог на землю</t>
  </si>
  <si>
    <t>Абон.плата</t>
  </si>
  <si>
    <t>Интернет</t>
  </si>
  <si>
    <t>Тепловая энергия</t>
  </si>
  <si>
    <t>Гор.вода(к-т на тепл.энергию)</t>
  </si>
  <si>
    <t>Гор.вода(к-т на теплоноситель)</t>
  </si>
  <si>
    <t>Электр.энергия</t>
  </si>
  <si>
    <t>Холодная вода</t>
  </si>
  <si>
    <t>Водоотведение</t>
  </si>
  <si>
    <t>ТКО</t>
  </si>
  <si>
    <t>Стирка белья</t>
  </si>
  <si>
    <t>г.Железногорск,Кантатская,14</t>
  </si>
  <si>
    <t>ТО пож.сигнализации</t>
  </si>
  <si>
    <t>ТО инж систем и оборудования</t>
  </si>
  <si>
    <t>То электросетей</t>
  </si>
  <si>
    <t>То видеонаблюдения</t>
  </si>
  <si>
    <t>Ремонт и обслуж копир техники</t>
  </si>
  <si>
    <t>Страхование детей</t>
  </si>
  <si>
    <t>Коммунальные расходы</t>
  </si>
  <si>
    <t>Прочие налоги, сборы</t>
  </si>
  <si>
    <t>на 2021_ г.</t>
  </si>
  <si>
    <t>Компенсация за использование личного автомобиля в служебных целях</t>
  </si>
  <si>
    <t>Образование в области спорта и отдыха</t>
  </si>
  <si>
    <t>Безвозмездные денежные поступления</t>
  </si>
  <si>
    <t>Больничный лист за счет работодателя</t>
  </si>
  <si>
    <t>Телефон. Абонентская линия</t>
  </si>
  <si>
    <t>Охрана с телефона. Охранная сигнализация</t>
  </si>
  <si>
    <t>ТО видеонаблюдения</t>
  </si>
  <si>
    <t>ТО электросетей</t>
  </si>
  <si>
    <t>Количество услуг перевозки (количество поездок)</t>
  </si>
  <si>
    <t>Доставка персонала (летний период автобус)</t>
  </si>
  <si>
    <t>ТО вент установок</t>
  </si>
  <si>
    <t>Доставка персонала (услуги такси)</t>
  </si>
  <si>
    <t>Услуга по обращению с ТКО</t>
  </si>
  <si>
    <t>3.6.4. Расчет фонда оплаты труда на 2022_ г. (первый год финансового плана) (заполняется раздельно по источникам финансового обеспечения)</t>
  </si>
  <si>
    <t>3.6.5. Расчет фонда оплаты труда на 2023__ г. (второй год планового периода) (заполняется раздельно по источникам финансового обеспечения)</t>
  </si>
  <si>
    <t>на 2023__ г.</t>
  </si>
  <si>
    <t xml:space="preserve">3.6.3. Расчет фонда оплаты труда на 2021__г. (текущий финансовый год) (заполняется отдельно по источникам </t>
  </si>
  <si>
    <t>на 20_23_ г.</t>
  </si>
  <si>
    <t>на 20_21_ г.</t>
  </si>
  <si>
    <t>на 2022_ г.</t>
  </si>
  <si>
    <t>на 2023 г.</t>
  </si>
  <si>
    <t>на 2032__ г.</t>
  </si>
  <si>
    <t>на 2023_ г.</t>
  </si>
  <si>
    <t>на 201__ г.</t>
  </si>
  <si>
    <t>на 2021 г.</t>
  </si>
  <si>
    <t>на 20322__ г.</t>
  </si>
  <si>
    <t>ТО пожарной сигнализации</t>
  </si>
  <si>
    <t>Оплата больничных листов из средств работодателя</t>
  </si>
  <si>
    <t>Медицинский персонал</t>
  </si>
  <si>
    <t>Круглосуточное дежурство транспорта</t>
  </si>
  <si>
    <t>Услуга по стирке белья</t>
  </si>
  <si>
    <t>Услуга по дератизации</t>
  </si>
  <si>
    <t>Текущий ремонт</t>
  </si>
  <si>
    <t>Доставка детей</t>
  </si>
  <si>
    <t xml:space="preserve"> </t>
  </si>
  <si>
    <t>Замена светильников</t>
  </si>
  <si>
    <t>Ремонт крыши спального корп 3</t>
  </si>
  <si>
    <t>Прочие работы</t>
  </si>
  <si>
    <t>Ремонт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</si>
</sst>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8"/>
      <color theme="1"/>
      <name val="Lucida Console"/>
      <family val="3"/>
      <charset val="204"/>
    </font>
    <font>
      <sz val="14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2" fillId="0" borderId="3" xfId="1" applyBorder="1" applyAlignment="1">
      <alignment vertical="center" wrapText="1"/>
    </xf>
    <xf numFmtId="0" fontId="12" fillId="0" borderId="0" xfId="1" applyAlignment="1">
      <alignment horizontal="justify" vertical="center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2" fontId="0" fillId="0" borderId="0" xfId="0" applyNumberFormat="1"/>
    <xf numFmtId="2" fontId="3" fillId="0" borderId="7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center" wrapText="1"/>
    </xf>
    <xf numFmtId="2" fontId="8" fillId="0" borderId="7" xfId="0" applyNumberFormat="1" applyFont="1" applyBorder="1" applyAlignment="1">
      <alignment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0" fillId="2" borderId="0" xfId="0" applyFill="1"/>
    <xf numFmtId="4" fontId="10" fillId="0" borderId="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19B99B6FCE0580F17ECE36E31D7E9BD690DDF63C5A3D71B1D03825B2A75FA34A2B740FB83C492814F7DFCAD3B6v6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19B99B6FCE0580F17ECE36E31D7E9BD690DDF63C5A3D71B1D03825B2A75FA34A2B740FB83C492814F7DFCAD3B6v6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19B99B6FCE0580F17ECE36E31D7E9BD690DDF63C5A3D71B1D03825B2A75FA34A2B740FB83C492814F7DFCAD3B6v6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293"/>
  <sheetViews>
    <sheetView workbookViewId="0">
      <selection activeCell="O291" sqref="B4:O291"/>
    </sheetView>
  </sheetViews>
  <sheetFormatPr defaultRowHeight="15" x14ac:dyDescent="0.25"/>
  <cols>
    <col min="2" max="2" width="45.28515625" customWidth="1"/>
    <col min="4" max="4" width="18.5703125" style="33" customWidth="1"/>
    <col min="5" max="5" width="18.28515625" style="33" customWidth="1"/>
    <col min="6" max="6" width="18.140625" style="33" customWidth="1"/>
    <col min="7" max="7" width="10.7109375" style="33" bestFit="1" customWidth="1"/>
    <col min="8" max="8" width="11.85546875" style="33" customWidth="1"/>
    <col min="9" max="9" width="11.28515625" style="33" customWidth="1"/>
    <col min="10" max="10" width="14.42578125" style="33" bestFit="1" customWidth="1"/>
    <col min="11" max="12" width="13.140625" style="33" bestFit="1" customWidth="1"/>
    <col min="13" max="13" width="17.5703125" customWidth="1"/>
  </cols>
  <sheetData>
    <row r="3" spans="2:12" ht="15.75" x14ac:dyDescent="0.25">
      <c r="B3" s="4"/>
      <c r="G3"/>
      <c r="H3"/>
      <c r="I3"/>
      <c r="J3"/>
      <c r="K3"/>
      <c r="L3"/>
    </row>
    <row r="4" spans="2:12" ht="56.25" x14ac:dyDescent="0.25">
      <c r="B4" s="3" t="s">
        <v>78</v>
      </c>
      <c r="G4"/>
      <c r="H4"/>
      <c r="I4"/>
      <c r="J4"/>
      <c r="K4"/>
      <c r="L4"/>
    </row>
    <row r="5" spans="2:12" ht="150" x14ac:dyDescent="0.25">
      <c r="B5" s="3" t="s">
        <v>79</v>
      </c>
      <c r="G5"/>
      <c r="H5"/>
      <c r="I5"/>
      <c r="J5"/>
      <c r="K5"/>
      <c r="L5"/>
    </row>
    <row r="6" spans="2:12" ht="19.5" thickBot="1" x14ac:dyDescent="0.3">
      <c r="B6" s="3"/>
      <c r="G6"/>
      <c r="H6"/>
      <c r="I6"/>
      <c r="J6"/>
      <c r="K6"/>
      <c r="L6"/>
    </row>
    <row r="7" spans="2:12" ht="16.5" thickBot="1" x14ac:dyDescent="0.3">
      <c r="B7" s="102" t="s">
        <v>4</v>
      </c>
      <c r="C7" s="102" t="s">
        <v>5</v>
      </c>
      <c r="D7" s="105" t="s">
        <v>6</v>
      </c>
      <c r="E7" s="106"/>
      <c r="F7" s="107"/>
      <c r="G7"/>
      <c r="H7"/>
      <c r="I7"/>
      <c r="J7"/>
      <c r="K7"/>
      <c r="L7"/>
    </row>
    <row r="8" spans="2:12" ht="16.5" thickBot="1" x14ac:dyDescent="0.3">
      <c r="B8" s="103"/>
      <c r="C8" s="103"/>
      <c r="D8" s="34" t="s">
        <v>222</v>
      </c>
      <c r="E8" s="34" t="s">
        <v>193</v>
      </c>
      <c r="F8" s="34" t="s">
        <v>238</v>
      </c>
      <c r="G8"/>
      <c r="H8"/>
      <c r="I8"/>
      <c r="J8"/>
      <c r="K8"/>
      <c r="L8"/>
    </row>
    <row r="9" spans="2:12" ht="48" thickBot="1" x14ac:dyDescent="0.3">
      <c r="B9" s="104"/>
      <c r="C9" s="104"/>
      <c r="D9" s="34" t="s">
        <v>7</v>
      </c>
      <c r="E9" s="34" t="s">
        <v>8</v>
      </c>
      <c r="F9" s="34" t="s">
        <v>9</v>
      </c>
      <c r="G9"/>
      <c r="H9"/>
      <c r="I9"/>
      <c r="J9"/>
      <c r="K9"/>
      <c r="L9"/>
    </row>
    <row r="10" spans="2:12" ht="16.5" thickBot="1" x14ac:dyDescent="0.3">
      <c r="B10" s="51">
        <v>1</v>
      </c>
      <c r="C10" s="6">
        <v>2</v>
      </c>
      <c r="D10" s="41">
        <v>3</v>
      </c>
      <c r="E10" s="41">
        <v>4</v>
      </c>
      <c r="F10" s="41">
        <v>5</v>
      </c>
    </row>
    <row r="11" spans="2:12" ht="48" thickBot="1" x14ac:dyDescent="0.3">
      <c r="B11" s="53" t="s">
        <v>80</v>
      </c>
      <c r="C11" s="6">
        <v>100</v>
      </c>
      <c r="D11" s="34"/>
      <c r="E11" s="34"/>
      <c r="F11" s="34"/>
    </row>
    <row r="12" spans="2:12" ht="48" thickBot="1" x14ac:dyDescent="0.3">
      <c r="B12" s="53" t="s">
        <v>81</v>
      </c>
      <c r="C12" s="6">
        <v>200</v>
      </c>
      <c r="D12" s="34"/>
      <c r="E12" s="34"/>
      <c r="F12" s="34"/>
    </row>
    <row r="13" spans="2:12" ht="16.5" thickBot="1" x14ac:dyDescent="0.3">
      <c r="B13" s="53" t="s">
        <v>82</v>
      </c>
      <c r="C13" s="6">
        <v>300</v>
      </c>
      <c r="D13" s="42">
        <v>5732777.3700000001</v>
      </c>
      <c r="E13" s="42">
        <v>5732777.3700000001</v>
      </c>
      <c r="F13" s="42">
        <v>5732777.3700000001</v>
      </c>
    </row>
    <row r="14" spans="2:12" ht="48" thickBot="1" x14ac:dyDescent="0.3">
      <c r="B14" s="53" t="s">
        <v>83</v>
      </c>
      <c r="C14" s="6">
        <v>400</v>
      </c>
      <c r="D14" s="34"/>
      <c r="E14" s="34"/>
      <c r="F14" s="34"/>
    </row>
    <row r="15" spans="2:12" ht="48" thickBot="1" x14ac:dyDescent="0.3">
      <c r="B15" s="53" t="s">
        <v>84</v>
      </c>
      <c r="C15" s="6">
        <v>500</v>
      </c>
      <c r="D15" s="34"/>
      <c r="E15" s="34"/>
      <c r="F15" s="34"/>
    </row>
    <row r="16" spans="2:12" ht="32.25" thickBot="1" x14ac:dyDescent="0.3">
      <c r="B16" s="53" t="s">
        <v>85</v>
      </c>
      <c r="C16" s="6">
        <v>600</v>
      </c>
      <c r="D16" s="42">
        <f>D13</f>
        <v>5732777.3700000001</v>
      </c>
      <c r="E16" s="42">
        <f t="shared" ref="E16:F16" si="0">E13</f>
        <v>5732777.3700000001</v>
      </c>
      <c r="F16" s="42">
        <f t="shared" si="0"/>
        <v>5732777.3700000001</v>
      </c>
    </row>
    <row r="17" spans="2:13" ht="219.75" customHeight="1" x14ac:dyDescent="0.25">
      <c r="B17" s="21"/>
    </row>
    <row r="18" spans="2:13" ht="18.75" x14ac:dyDescent="0.25">
      <c r="B18" s="1" t="s">
        <v>99</v>
      </c>
    </row>
    <row r="19" spans="2:13" ht="75" x14ac:dyDescent="0.25">
      <c r="B19" s="40" t="s">
        <v>239</v>
      </c>
    </row>
    <row r="20" spans="2:13" ht="15.75" thickBot="1" x14ac:dyDescent="0.3">
      <c r="B20" s="22"/>
    </row>
    <row r="21" spans="2:13" ht="16.5" thickBot="1" x14ac:dyDescent="0.3">
      <c r="B21" s="102" t="s">
        <v>86</v>
      </c>
      <c r="C21" s="102" t="s">
        <v>5</v>
      </c>
      <c r="D21" s="126" t="s">
        <v>87</v>
      </c>
      <c r="E21" s="105" t="s">
        <v>88</v>
      </c>
      <c r="F21" s="106"/>
      <c r="G21" s="106"/>
      <c r="H21" s="106"/>
      <c r="I21" s="106"/>
      <c r="J21" s="106"/>
      <c r="K21" s="106"/>
      <c r="L21" s="107"/>
      <c r="M21" s="102" t="s">
        <v>89</v>
      </c>
    </row>
    <row r="22" spans="2:13" ht="16.5" thickBot="1" x14ac:dyDescent="0.3">
      <c r="B22" s="103"/>
      <c r="C22" s="103"/>
      <c r="D22" s="127"/>
      <c r="E22" s="126" t="s">
        <v>90</v>
      </c>
      <c r="F22" s="105" t="s">
        <v>13</v>
      </c>
      <c r="G22" s="106"/>
      <c r="H22" s="106"/>
      <c r="I22" s="106"/>
      <c r="J22" s="106"/>
      <c r="K22" s="106"/>
      <c r="L22" s="107"/>
      <c r="M22" s="103"/>
    </row>
    <row r="23" spans="2:13" ht="16.5" thickBot="1" x14ac:dyDescent="0.3">
      <c r="B23" s="103"/>
      <c r="C23" s="103"/>
      <c r="D23" s="127"/>
      <c r="E23" s="127"/>
      <c r="F23" s="126" t="s">
        <v>91</v>
      </c>
      <c r="G23" s="126" t="s">
        <v>92</v>
      </c>
      <c r="H23" s="126" t="s">
        <v>93</v>
      </c>
      <c r="I23" s="105" t="s">
        <v>94</v>
      </c>
      <c r="J23" s="107"/>
      <c r="K23" s="105" t="s">
        <v>95</v>
      </c>
      <c r="L23" s="107"/>
      <c r="M23" s="103"/>
    </row>
    <row r="24" spans="2:13" ht="77.25" customHeight="1" thickBot="1" x14ac:dyDescent="0.3">
      <c r="B24" s="104"/>
      <c r="C24" s="104"/>
      <c r="D24" s="128"/>
      <c r="E24" s="128"/>
      <c r="F24" s="128"/>
      <c r="G24" s="128"/>
      <c r="H24" s="128"/>
      <c r="I24" s="34" t="s">
        <v>96</v>
      </c>
      <c r="J24" s="34" t="s">
        <v>97</v>
      </c>
      <c r="K24" s="34" t="s">
        <v>96</v>
      </c>
      <c r="L24" s="34" t="s">
        <v>98</v>
      </c>
      <c r="M24" s="104"/>
    </row>
    <row r="25" spans="2:13" ht="16.5" thickBot="1" x14ac:dyDescent="0.3">
      <c r="B25" s="55">
        <v>1</v>
      </c>
      <c r="C25" s="41">
        <v>2</v>
      </c>
      <c r="D25" s="41">
        <v>3</v>
      </c>
      <c r="E25" s="41">
        <v>4</v>
      </c>
      <c r="F25" s="41">
        <v>5</v>
      </c>
      <c r="G25" s="41">
        <v>6</v>
      </c>
      <c r="H25" s="41">
        <v>7</v>
      </c>
      <c r="I25" s="41">
        <v>8</v>
      </c>
      <c r="J25" s="41">
        <v>9</v>
      </c>
      <c r="K25" s="41">
        <v>10</v>
      </c>
      <c r="L25" s="41">
        <v>11</v>
      </c>
      <c r="M25" s="41">
        <v>12</v>
      </c>
    </row>
    <row r="26" spans="2:13" ht="16.5" thickBot="1" x14ac:dyDescent="0.3">
      <c r="B26" s="81" t="s">
        <v>198</v>
      </c>
      <c r="C26" s="6">
        <v>1</v>
      </c>
      <c r="D26" s="39">
        <v>1</v>
      </c>
      <c r="E26" s="39">
        <f>F26+G26+H26+J26+L26</f>
        <v>27760</v>
      </c>
      <c r="F26" s="39">
        <v>7000</v>
      </c>
      <c r="G26" s="39">
        <f>F26*20%</f>
        <v>1400</v>
      </c>
      <c r="H26" s="39">
        <v>8950</v>
      </c>
      <c r="I26" s="39">
        <v>30</v>
      </c>
      <c r="J26" s="39">
        <f>(F26+G26+H26)*30%</f>
        <v>5205</v>
      </c>
      <c r="K26" s="39">
        <v>30</v>
      </c>
      <c r="L26" s="39">
        <f>(F26+G26+H26)*30%</f>
        <v>5205</v>
      </c>
      <c r="M26" s="57">
        <f>E26*D26*12+2.36+0.18</f>
        <v>333122.53999999998</v>
      </c>
    </row>
    <row r="27" spans="2:13" ht="16.5" thickBot="1" x14ac:dyDescent="0.3">
      <c r="B27" s="81" t="s">
        <v>199</v>
      </c>
      <c r="C27" s="6">
        <v>2</v>
      </c>
      <c r="D27" s="39">
        <v>6</v>
      </c>
      <c r="E27" s="39">
        <f>F27+G27+H27+J27+L27</f>
        <v>15877.7408</v>
      </c>
      <c r="F27" s="39">
        <v>5352.99</v>
      </c>
      <c r="G27" s="39">
        <f t="shared" ref="G27:G30" si="1">F27*20%</f>
        <v>1070.598</v>
      </c>
      <c r="H27" s="39">
        <v>3500</v>
      </c>
      <c r="I27" s="39">
        <v>30</v>
      </c>
      <c r="J27" s="39">
        <f t="shared" ref="J27:J30" si="2">(F27+G27+H27)*30%</f>
        <v>2977.0763999999999</v>
      </c>
      <c r="K27" s="39">
        <v>30</v>
      </c>
      <c r="L27" s="39">
        <f t="shared" ref="L27:L30" si="3">(F27+G27+H27)*30%</f>
        <v>2977.0763999999999</v>
      </c>
      <c r="M27" s="57">
        <f t="shared" ref="M27" si="4">E27*D27*12+2.36</f>
        <v>1143199.6976000001</v>
      </c>
    </row>
    <row r="28" spans="2:13" ht="16.5" thickBot="1" x14ac:dyDescent="0.3">
      <c r="B28" s="81" t="s">
        <v>200</v>
      </c>
      <c r="C28" s="6">
        <v>3</v>
      </c>
      <c r="D28" s="39">
        <v>8</v>
      </c>
      <c r="E28" s="39">
        <f>F28+G28+H28+J28+L28</f>
        <v>24058.592000000001</v>
      </c>
      <c r="F28" s="39">
        <v>5988.85</v>
      </c>
      <c r="G28" s="39">
        <f t="shared" si="1"/>
        <v>1197.7700000000002</v>
      </c>
      <c r="H28" s="39">
        <v>7850</v>
      </c>
      <c r="I28" s="39">
        <v>30</v>
      </c>
      <c r="J28" s="39">
        <f t="shared" si="2"/>
        <v>4510.9859999999999</v>
      </c>
      <c r="K28" s="39">
        <v>30</v>
      </c>
      <c r="L28" s="39">
        <f t="shared" si="3"/>
        <v>4510.9859999999999</v>
      </c>
      <c r="M28" s="57">
        <f>E28*D28*12+2.36+1.06+23.68</f>
        <v>2309651.932</v>
      </c>
    </row>
    <row r="29" spans="2:13" ht="16.5" thickBot="1" x14ac:dyDescent="0.3">
      <c r="B29" s="81" t="s">
        <v>201</v>
      </c>
      <c r="C29" s="6">
        <v>4</v>
      </c>
      <c r="D29" s="39">
        <v>9</v>
      </c>
      <c r="E29" s="39">
        <f t="shared" ref="E29:E30" si="5">F29+G29+H29+J29+L29</f>
        <v>20964.48</v>
      </c>
      <c r="F29" s="39">
        <v>4919</v>
      </c>
      <c r="G29" s="39">
        <f t="shared" si="1"/>
        <v>983.80000000000007</v>
      </c>
      <c r="H29" s="39">
        <v>7200</v>
      </c>
      <c r="I29" s="39">
        <v>30</v>
      </c>
      <c r="J29" s="39">
        <f t="shared" si="2"/>
        <v>3930.8399999999997</v>
      </c>
      <c r="K29" s="39">
        <v>30</v>
      </c>
      <c r="L29" s="39">
        <f t="shared" si="3"/>
        <v>3930.8399999999997</v>
      </c>
      <c r="M29" s="57">
        <f>D29*E29*10</f>
        <v>1886803.2000000002</v>
      </c>
    </row>
    <row r="30" spans="2:13" ht="16.5" thickBot="1" x14ac:dyDescent="0.3">
      <c r="B30" s="81" t="s">
        <v>251</v>
      </c>
      <c r="C30" s="6">
        <v>5</v>
      </c>
      <c r="D30" s="39">
        <v>1</v>
      </c>
      <c r="E30" s="39">
        <f t="shared" si="5"/>
        <v>13740.48</v>
      </c>
      <c r="F30" s="39">
        <v>2999</v>
      </c>
      <c r="G30" s="39">
        <f t="shared" si="1"/>
        <v>599.80000000000007</v>
      </c>
      <c r="H30" s="39">
        <v>4989</v>
      </c>
      <c r="I30" s="39">
        <v>30</v>
      </c>
      <c r="J30" s="39">
        <f t="shared" si="2"/>
        <v>2576.3399999999997</v>
      </c>
      <c r="K30" s="39">
        <v>30</v>
      </c>
      <c r="L30" s="39">
        <f t="shared" si="3"/>
        <v>2576.3399999999997</v>
      </c>
      <c r="M30" s="57">
        <f>D30*E30*10</f>
        <v>137404.79999999999</v>
      </c>
    </row>
    <row r="31" spans="2:13" ht="16.5" thickBot="1" x14ac:dyDescent="0.3">
      <c r="B31" s="70" t="s">
        <v>226</v>
      </c>
      <c r="C31" s="6">
        <v>5</v>
      </c>
      <c r="D31" s="34"/>
      <c r="E31" s="34"/>
      <c r="F31" s="34"/>
      <c r="G31" s="34"/>
      <c r="H31" s="34"/>
      <c r="I31" s="34"/>
      <c r="J31" s="34"/>
      <c r="K31" s="34"/>
      <c r="L31" s="34"/>
      <c r="M31" s="42">
        <v>30000</v>
      </c>
    </row>
    <row r="32" spans="2:13" ht="16.5" thickBot="1" x14ac:dyDescent="0.3">
      <c r="B32" s="51" t="s">
        <v>35</v>
      </c>
      <c r="C32" s="6">
        <v>9000</v>
      </c>
      <c r="D32" s="34" t="s">
        <v>32</v>
      </c>
      <c r="E32" s="34"/>
      <c r="F32" s="34"/>
      <c r="G32" s="34"/>
      <c r="H32" s="34"/>
      <c r="I32" s="34"/>
      <c r="J32" s="34"/>
      <c r="K32" s="34"/>
      <c r="L32" s="34"/>
      <c r="M32" s="42">
        <f>M26+M27+M28+M29+M31+M31</f>
        <v>5732777.3695999999</v>
      </c>
    </row>
    <row r="33" spans="2:14" ht="18.75" x14ac:dyDescent="0.25">
      <c r="B33" s="46" t="s">
        <v>100</v>
      </c>
      <c r="M33" s="91"/>
      <c r="N33" s="69"/>
    </row>
    <row r="34" spans="2:14" ht="93.75" x14ac:dyDescent="0.25">
      <c r="B34" s="40" t="s">
        <v>236</v>
      </c>
    </row>
    <row r="35" spans="2:14" ht="18.75" thickBot="1" x14ac:dyDescent="0.3">
      <c r="B35" s="23"/>
    </row>
    <row r="36" spans="2:14" ht="16.5" thickBot="1" x14ac:dyDescent="0.3">
      <c r="B36" s="102" t="s">
        <v>86</v>
      </c>
      <c r="C36" s="102" t="s">
        <v>5</v>
      </c>
      <c r="D36" s="126" t="s">
        <v>87</v>
      </c>
      <c r="E36" s="105" t="s">
        <v>88</v>
      </c>
      <c r="F36" s="106"/>
      <c r="G36" s="106"/>
      <c r="H36" s="106"/>
      <c r="I36" s="106"/>
      <c r="J36" s="106"/>
      <c r="K36" s="106"/>
      <c r="L36" s="107"/>
      <c r="M36" s="102" t="s">
        <v>89</v>
      </c>
    </row>
    <row r="37" spans="2:14" ht="16.5" thickBot="1" x14ac:dyDescent="0.3">
      <c r="B37" s="103"/>
      <c r="C37" s="103"/>
      <c r="D37" s="127"/>
      <c r="E37" s="126" t="s">
        <v>90</v>
      </c>
      <c r="F37" s="105" t="s">
        <v>13</v>
      </c>
      <c r="G37" s="106"/>
      <c r="H37" s="106"/>
      <c r="I37" s="106"/>
      <c r="J37" s="106"/>
      <c r="K37" s="106"/>
      <c r="L37" s="107"/>
      <c r="M37" s="103"/>
    </row>
    <row r="38" spans="2:14" ht="16.5" thickBot="1" x14ac:dyDescent="0.3">
      <c r="B38" s="103"/>
      <c r="C38" s="103"/>
      <c r="D38" s="127"/>
      <c r="E38" s="127"/>
      <c r="F38" s="126" t="s">
        <v>91</v>
      </c>
      <c r="G38" s="126" t="s">
        <v>92</v>
      </c>
      <c r="H38" s="126" t="s">
        <v>101</v>
      </c>
      <c r="I38" s="105" t="s">
        <v>94</v>
      </c>
      <c r="J38" s="107"/>
      <c r="K38" s="105" t="s">
        <v>95</v>
      </c>
      <c r="L38" s="107"/>
      <c r="M38" s="103"/>
    </row>
    <row r="39" spans="2:14" ht="87" customHeight="1" thickBot="1" x14ac:dyDescent="0.3">
      <c r="B39" s="104"/>
      <c r="C39" s="104"/>
      <c r="D39" s="128"/>
      <c r="E39" s="128"/>
      <c r="F39" s="128"/>
      <c r="G39" s="128"/>
      <c r="H39" s="128"/>
      <c r="I39" s="34" t="s">
        <v>96</v>
      </c>
      <c r="J39" s="34" t="s">
        <v>97</v>
      </c>
      <c r="K39" s="34" t="s">
        <v>96</v>
      </c>
      <c r="L39" s="34" t="s">
        <v>98</v>
      </c>
      <c r="M39" s="104"/>
    </row>
    <row r="40" spans="2:14" ht="16.5" thickBot="1" x14ac:dyDescent="0.3">
      <c r="B40" s="51">
        <v>1</v>
      </c>
      <c r="C40" s="6">
        <v>2</v>
      </c>
      <c r="D40" s="41">
        <v>3</v>
      </c>
      <c r="E40" s="41">
        <v>4</v>
      </c>
      <c r="F40" s="41">
        <v>5</v>
      </c>
      <c r="G40" s="41">
        <v>6</v>
      </c>
      <c r="H40" s="41">
        <v>7</v>
      </c>
      <c r="I40" s="41">
        <v>8</v>
      </c>
      <c r="J40" s="41">
        <v>9</v>
      </c>
      <c r="K40" s="41">
        <v>10</v>
      </c>
      <c r="L40" s="41">
        <v>11</v>
      </c>
      <c r="M40" s="41">
        <v>12</v>
      </c>
    </row>
    <row r="41" spans="2:14" ht="16.5" thickBot="1" x14ac:dyDescent="0.3">
      <c r="B41" s="81" t="s">
        <v>198</v>
      </c>
      <c r="C41" s="6">
        <v>1</v>
      </c>
      <c r="D41" s="39">
        <v>1</v>
      </c>
      <c r="E41" s="39">
        <v>27760</v>
      </c>
      <c r="F41" s="39">
        <v>7000</v>
      </c>
      <c r="G41" s="39">
        <v>1400</v>
      </c>
      <c r="H41" s="39">
        <v>8950</v>
      </c>
      <c r="I41" s="39">
        <v>30</v>
      </c>
      <c r="J41" s="39">
        <v>5205</v>
      </c>
      <c r="K41" s="39">
        <v>30</v>
      </c>
      <c r="L41" s="39">
        <v>5205</v>
      </c>
      <c r="M41" s="57">
        <v>333122.53999999998</v>
      </c>
    </row>
    <row r="42" spans="2:14" ht="16.5" thickBot="1" x14ac:dyDescent="0.3">
      <c r="B42" s="81" t="s">
        <v>199</v>
      </c>
      <c r="C42" s="6">
        <v>2</v>
      </c>
      <c r="D42" s="39">
        <v>6</v>
      </c>
      <c r="E42" s="39">
        <v>15877.7408</v>
      </c>
      <c r="F42" s="39">
        <v>5352.99</v>
      </c>
      <c r="G42" s="39">
        <v>1070.598</v>
      </c>
      <c r="H42" s="39">
        <v>3500</v>
      </c>
      <c r="I42" s="39">
        <v>30</v>
      </c>
      <c r="J42" s="39">
        <v>2977.0763999999999</v>
      </c>
      <c r="K42" s="39">
        <v>30</v>
      </c>
      <c r="L42" s="39">
        <v>2977.0763999999999</v>
      </c>
      <c r="M42" s="57">
        <v>1143199.6976000001</v>
      </c>
    </row>
    <row r="43" spans="2:14" ht="16.5" thickBot="1" x14ac:dyDescent="0.3">
      <c r="B43" s="81" t="s">
        <v>200</v>
      </c>
      <c r="C43" s="6">
        <v>3</v>
      </c>
      <c r="D43" s="39">
        <v>8</v>
      </c>
      <c r="E43" s="39">
        <v>24058.592000000001</v>
      </c>
      <c r="F43" s="39">
        <v>5988.85</v>
      </c>
      <c r="G43" s="39">
        <v>1197.7700000000002</v>
      </c>
      <c r="H43" s="39">
        <v>7850</v>
      </c>
      <c r="I43" s="39">
        <v>30</v>
      </c>
      <c r="J43" s="39">
        <v>4510.9859999999999</v>
      </c>
      <c r="K43" s="39">
        <v>30</v>
      </c>
      <c r="L43" s="39">
        <v>4510.9859999999999</v>
      </c>
      <c r="M43" s="57">
        <v>2309651.932</v>
      </c>
    </row>
    <row r="44" spans="2:14" ht="16.5" thickBot="1" x14ac:dyDescent="0.3">
      <c r="B44" s="81" t="s">
        <v>201</v>
      </c>
      <c r="C44" s="6">
        <v>4</v>
      </c>
      <c r="D44" s="39">
        <v>9</v>
      </c>
      <c r="E44" s="39">
        <v>20964.48</v>
      </c>
      <c r="F44" s="39">
        <v>4919</v>
      </c>
      <c r="G44" s="39">
        <v>983.80000000000007</v>
      </c>
      <c r="H44" s="39">
        <v>7200</v>
      </c>
      <c r="I44" s="39">
        <v>30</v>
      </c>
      <c r="J44" s="39">
        <v>3930.8399999999997</v>
      </c>
      <c r="K44" s="39">
        <v>30</v>
      </c>
      <c r="L44" s="39">
        <v>3930.8399999999997</v>
      </c>
      <c r="M44" s="57">
        <v>1886803.2000000002</v>
      </c>
    </row>
    <row r="45" spans="2:14" ht="16.5" thickBot="1" x14ac:dyDescent="0.3">
      <c r="B45" s="81" t="s">
        <v>251</v>
      </c>
      <c r="C45" s="6">
        <v>5</v>
      </c>
      <c r="D45" s="39">
        <v>1</v>
      </c>
      <c r="E45" s="39">
        <v>13740.48</v>
      </c>
      <c r="F45" s="39">
        <v>2999</v>
      </c>
      <c r="G45" s="39">
        <v>599.80000000000007</v>
      </c>
      <c r="H45" s="39">
        <v>4989</v>
      </c>
      <c r="I45" s="39">
        <v>30</v>
      </c>
      <c r="J45" s="39">
        <v>2576.3399999999997</v>
      </c>
      <c r="K45" s="39">
        <v>30</v>
      </c>
      <c r="L45" s="39">
        <v>2576.3399999999997</v>
      </c>
      <c r="M45" s="57">
        <v>137404.79999999999</v>
      </c>
    </row>
    <row r="46" spans="2:14" ht="16.5" thickBot="1" x14ac:dyDescent="0.3">
      <c r="B46" s="81" t="s">
        <v>226</v>
      </c>
      <c r="C46" s="6">
        <v>5</v>
      </c>
      <c r="D46" s="34"/>
      <c r="E46" s="34"/>
      <c r="F46" s="34"/>
      <c r="G46" s="34"/>
      <c r="H46" s="34"/>
      <c r="I46" s="34"/>
      <c r="J46" s="34"/>
      <c r="K46" s="34"/>
      <c r="L46" s="34"/>
      <c r="M46" s="42">
        <v>30000</v>
      </c>
    </row>
    <row r="47" spans="2:14" ht="16.5" thickBot="1" x14ac:dyDescent="0.3">
      <c r="B47" s="96" t="s">
        <v>35</v>
      </c>
      <c r="C47" s="6">
        <v>9000</v>
      </c>
      <c r="D47" s="34" t="s">
        <v>32</v>
      </c>
      <c r="E47" s="34"/>
      <c r="F47" s="34"/>
      <c r="G47" s="34"/>
      <c r="H47" s="34"/>
      <c r="I47" s="34"/>
      <c r="J47" s="34"/>
      <c r="K47" s="34"/>
      <c r="L47" s="34"/>
      <c r="M47" s="42">
        <v>5732777.3695999999</v>
      </c>
    </row>
    <row r="48" spans="2:14" x14ac:dyDescent="0.25">
      <c r="B48" s="2"/>
    </row>
    <row r="49" spans="2:13" ht="93.75" x14ac:dyDescent="0.25">
      <c r="B49" s="40" t="s">
        <v>237</v>
      </c>
    </row>
    <row r="50" spans="2:13" ht="16.5" thickBot="1" x14ac:dyDescent="0.3">
      <c r="B50" s="4"/>
    </row>
    <row r="51" spans="2:13" ht="16.5" thickBot="1" x14ac:dyDescent="0.3">
      <c r="B51" s="102" t="s">
        <v>86</v>
      </c>
      <c r="C51" s="102" t="s">
        <v>5</v>
      </c>
      <c r="D51" s="126" t="s">
        <v>87</v>
      </c>
      <c r="E51" s="105" t="s">
        <v>88</v>
      </c>
      <c r="F51" s="106"/>
      <c r="G51" s="106"/>
      <c r="H51" s="106"/>
      <c r="I51" s="106"/>
      <c r="J51" s="106"/>
      <c r="K51" s="106"/>
      <c r="L51" s="107"/>
      <c r="M51" s="102" t="s">
        <v>89</v>
      </c>
    </row>
    <row r="52" spans="2:13" ht="16.5" thickBot="1" x14ac:dyDescent="0.3">
      <c r="B52" s="103"/>
      <c r="C52" s="103"/>
      <c r="D52" s="127"/>
      <c r="E52" s="126" t="s">
        <v>102</v>
      </c>
      <c r="F52" s="105" t="s">
        <v>13</v>
      </c>
      <c r="G52" s="106"/>
      <c r="H52" s="106"/>
      <c r="I52" s="106"/>
      <c r="J52" s="106"/>
      <c r="K52" s="106"/>
      <c r="L52" s="107"/>
      <c r="M52" s="103"/>
    </row>
    <row r="53" spans="2:13" ht="16.5" thickBot="1" x14ac:dyDescent="0.3">
      <c r="B53" s="103"/>
      <c r="C53" s="103"/>
      <c r="D53" s="127"/>
      <c r="E53" s="127"/>
      <c r="F53" s="126" t="s">
        <v>91</v>
      </c>
      <c r="G53" s="126" t="s">
        <v>92</v>
      </c>
      <c r="H53" s="126" t="s">
        <v>101</v>
      </c>
      <c r="I53" s="105" t="s">
        <v>94</v>
      </c>
      <c r="J53" s="107"/>
      <c r="K53" s="105" t="s">
        <v>95</v>
      </c>
      <c r="L53" s="107"/>
      <c r="M53" s="103"/>
    </row>
    <row r="54" spans="2:13" ht="63.75" thickBot="1" x14ac:dyDescent="0.3">
      <c r="B54" s="104"/>
      <c r="C54" s="104"/>
      <c r="D54" s="128"/>
      <c r="E54" s="128"/>
      <c r="F54" s="128"/>
      <c r="G54" s="128"/>
      <c r="H54" s="128"/>
      <c r="I54" s="34" t="s">
        <v>96</v>
      </c>
      <c r="J54" s="34" t="s">
        <v>97</v>
      </c>
      <c r="K54" s="34" t="s">
        <v>96</v>
      </c>
      <c r="L54" s="34" t="s">
        <v>98</v>
      </c>
      <c r="M54" s="104"/>
    </row>
    <row r="55" spans="2:13" ht="16.5" thickBot="1" x14ac:dyDescent="0.3">
      <c r="B55" s="51">
        <v>1</v>
      </c>
      <c r="C55" s="6">
        <v>2</v>
      </c>
      <c r="D55" s="41">
        <v>3</v>
      </c>
      <c r="E55" s="41">
        <v>4</v>
      </c>
      <c r="F55" s="41">
        <v>5</v>
      </c>
      <c r="G55" s="41">
        <v>6</v>
      </c>
      <c r="H55" s="41">
        <v>7</v>
      </c>
      <c r="I55" s="41">
        <v>8</v>
      </c>
      <c r="J55" s="41">
        <v>9</v>
      </c>
      <c r="K55" s="41">
        <v>10</v>
      </c>
      <c r="L55" s="41">
        <v>11</v>
      </c>
      <c r="M55" s="41">
        <v>12</v>
      </c>
    </row>
    <row r="56" spans="2:13" ht="16.5" thickBot="1" x14ac:dyDescent="0.3">
      <c r="B56" s="81" t="s">
        <v>198</v>
      </c>
      <c r="C56" s="6">
        <v>1</v>
      </c>
      <c r="D56" s="39">
        <v>1</v>
      </c>
      <c r="E56" s="39">
        <v>27760</v>
      </c>
      <c r="F56" s="39">
        <v>7000</v>
      </c>
      <c r="G56" s="39">
        <v>1400</v>
      </c>
      <c r="H56" s="39">
        <v>8950</v>
      </c>
      <c r="I56" s="39">
        <v>30</v>
      </c>
      <c r="J56" s="39">
        <v>5205</v>
      </c>
      <c r="K56" s="39">
        <v>30</v>
      </c>
      <c r="L56" s="39">
        <v>5205</v>
      </c>
      <c r="M56" s="57">
        <v>333122.53999999998</v>
      </c>
    </row>
    <row r="57" spans="2:13" ht="16.5" thickBot="1" x14ac:dyDescent="0.3">
      <c r="B57" s="81" t="s">
        <v>199</v>
      </c>
      <c r="C57" s="6">
        <v>2</v>
      </c>
      <c r="D57" s="39">
        <v>6</v>
      </c>
      <c r="E57" s="39">
        <v>15877.7408</v>
      </c>
      <c r="F57" s="39">
        <v>5352.99</v>
      </c>
      <c r="G57" s="39">
        <v>1070.598</v>
      </c>
      <c r="H57" s="39">
        <v>3500</v>
      </c>
      <c r="I57" s="39">
        <v>30</v>
      </c>
      <c r="J57" s="39">
        <v>2977.0763999999999</v>
      </c>
      <c r="K57" s="39">
        <v>30</v>
      </c>
      <c r="L57" s="39">
        <v>2977.0763999999999</v>
      </c>
      <c r="M57" s="57">
        <v>1143199.6976000001</v>
      </c>
    </row>
    <row r="58" spans="2:13" ht="16.5" thickBot="1" x14ac:dyDescent="0.3">
      <c r="B58" s="81" t="s">
        <v>200</v>
      </c>
      <c r="C58" s="6">
        <v>3</v>
      </c>
      <c r="D58" s="39">
        <v>8</v>
      </c>
      <c r="E58" s="39">
        <v>24058.592000000001</v>
      </c>
      <c r="F58" s="39">
        <v>5988.85</v>
      </c>
      <c r="G58" s="39">
        <v>1197.7700000000002</v>
      </c>
      <c r="H58" s="39">
        <v>7850</v>
      </c>
      <c r="I58" s="39">
        <v>30</v>
      </c>
      <c r="J58" s="39">
        <v>4510.9859999999999</v>
      </c>
      <c r="K58" s="39">
        <v>30</v>
      </c>
      <c r="L58" s="39">
        <v>4510.9859999999999</v>
      </c>
      <c r="M58" s="57">
        <v>2309651.932</v>
      </c>
    </row>
    <row r="59" spans="2:13" ht="16.5" thickBot="1" x14ac:dyDescent="0.3">
      <c r="B59" s="81" t="s">
        <v>201</v>
      </c>
      <c r="C59" s="6">
        <v>4</v>
      </c>
      <c r="D59" s="39">
        <v>9</v>
      </c>
      <c r="E59" s="39">
        <v>20964.48</v>
      </c>
      <c r="F59" s="39">
        <v>4919</v>
      </c>
      <c r="G59" s="39">
        <v>983.80000000000007</v>
      </c>
      <c r="H59" s="39">
        <v>7200</v>
      </c>
      <c r="I59" s="39">
        <v>30</v>
      </c>
      <c r="J59" s="39">
        <v>3930.8399999999997</v>
      </c>
      <c r="K59" s="39">
        <v>30</v>
      </c>
      <c r="L59" s="39">
        <v>3930.8399999999997</v>
      </c>
      <c r="M59" s="57">
        <v>1886803.2000000002</v>
      </c>
    </row>
    <row r="60" spans="2:13" ht="16.5" thickBot="1" x14ac:dyDescent="0.3">
      <c r="B60" s="81" t="s">
        <v>251</v>
      </c>
      <c r="C60" s="6">
        <v>5</v>
      </c>
      <c r="D60" s="39">
        <v>1</v>
      </c>
      <c r="E60" s="39">
        <v>13740.48</v>
      </c>
      <c r="F60" s="39">
        <v>2999</v>
      </c>
      <c r="G60" s="39">
        <v>599.80000000000007</v>
      </c>
      <c r="H60" s="39">
        <v>4989</v>
      </c>
      <c r="I60" s="39">
        <v>30</v>
      </c>
      <c r="J60" s="39">
        <v>2576.3399999999997</v>
      </c>
      <c r="K60" s="39">
        <v>30</v>
      </c>
      <c r="L60" s="39">
        <v>2576.3399999999997</v>
      </c>
      <c r="M60" s="57">
        <v>137404.79999999999</v>
      </c>
    </row>
    <row r="61" spans="2:13" ht="16.5" thickBot="1" x14ac:dyDescent="0.3">
      <c r="B61" s="81" t="s">
        <v>226</v>
      </c>
      <c r="C61" s="6">
        <v>5</v>
      </c>
      <c r="D61" s="34"/>
      <c r="E61" s="34"/>
      <c r="F61" s="34"/>
      <c r="G61" s="34"/>
      <c r="H61" s="34"/>
      <c r="I61" s="34"/>
      <c r="J61" s="34"/>
      <c r="K61" s="34"/>
      <c r="L61" s="34"/>
      <c r="M61" s="42">
        <v>30000</v>
      </c>
    </row>
    <row r="62" spans="2:13" ht="16.5" thickBot="1" x14ac:dyDescent="0.3">
      <c r="B62" s="96" t="s">
        <v>35</v>
      </c>
      <c r="C62" s="6">
        <v>9000</v>
      </c>
      <c r="D62" s="34" t="s">
        <v>32</v>
      </c>
      <c r="E62" s="34"/>
      <c r="F62" s="34"/>
      <c r="G62" s="34"/>
      <c r="H62" s="34"/>
      <c r="I62" s="34"/>
      <c r="J62" s="34"/>
      <c r="K62" s="34"/>
      <c r="L62" s="34"/>
      <c r="M62" s="42">
        <v>5732777.3695999999</v>
      </c>
    </row>
    <row r="64" spans="2:13" ht="18.75" x14ac:dyDescent="0.25">
      <c r="B64" s="3"/>
      <c r="G64"/>
      <c r="H64"/>
      <c r="I64"/>
      <c r="J64"/>
      <c r="K64"/>
      <c r="L64"/>
    </row>
    <row r="65" spans="2:12" ht="75" x14ac:dyDescent="0.25">
      <c r="B65" s="3" t="s">
        <v>103</v>
      </c>
      <c r="G65"/>
      <c r="H65"/>
      <c r="I65"/>
      <c r="J65"/>
      <c r="K65"/>
      <c r="L65"/>
    </row>
    <row r="66" spans="2:12" ht="131.25" x14ac:dyDescent="0.25">
      <c r="B66" s="3" t="s">
        <v>104</v>
      </c>
      <c r="G66"/>
      <c r="H66"/>
      <c r="I66"/>
      <c r="J66"/>
      <c r="K66"/>
      <c r="L66"/>
    </row>
    <row r="67" spans="2:12" ht="15.75" thickBot="1" x14ac:dyDescent="0.3">
      <c r="B67" s="2"/>
      <c r="G67"/>
      <c r="H67"/>
      <c r="I67"/>
      <c r="J67"/>
      <c r="K67"/>
      <c r="L67"/>
    </row>
    <row r="68" spans="2:12" ht="16.5" thickBot="1" x14ac:dyDescent="0.3">
      <c r="B68" s="102" t="s">
        <v>4</v>
      </c>
      <c r="C68" s="102" t="s">
        <v>5</v>
      </c>
      <c r="D68" s="105" t="s">
        <v>6</v>
      </c>
      <c r="E68" s="106"/>
      <c r="F68" s="107"/>
      <c r="G68"/>
      <c r="H68"/>
      <c r="I68"/>
      <c r="J68"/>
      <c r="K68"/>
      <c r="L68"/>
    </row>
    <row r="69" spans="2:12" ht="16.5" thickBot="1" x14ac:dyDescent="0.3">
      <c r="B69" s="103"/>
      <c r="C69" s="103"/>
      <c r="D69" s="34" t="s">
        <v>192</v>
      </c>
      <c r="E69" s="34" t="s">
        <v>193</v>
      </c>
      <c r="F69" s="34" t="s">
        <v>238</v>
      </c>
      <c r="G69"/>
      <c r="H69"/>
      <c r="I69"/>
      <c r="J69"/>
      <c r="K69"/>
      <c r="L69"/>
    </row>
    <row r="70" spans="2:12" ht="48" thickBot="1" x14ac:dyDescent="0.3">
      <c r="B70" s="104"/>
      <c r="C70" s="104"/>
      <c r="D70" s="34" t="s">
        <v>7</v>
      </c>
      <c r="E70" s="34" t="s">
        <v>8</v>
      </c>
      <c r="F70" s="34" t="s">
        <v>9</v>
      </c>
      <c r="G70"/>
      <c r="H70"/>
      <c r="I70"/>
      <c r="J70"/>
      <c r="K70"/>
      <c r="L70"/>
    </row>
    <row r="71" spans="2:12" ht="16.5" thickBot="1" x14ac:dyDescent="0.3">
      <c r="B71" s="51">
        <v>1</v>
      </c>
      <c r="C71" s="6">
        <v>2</v>
      </c>
      <c r="D71" s="41">
        <v>3</v>
      </c>
      <c r="E71" s="41">
        <v>4</v>
      </c>
      <c r="F71" s="41">
        <v>5</v>
      </c>
      <c r="G71"/>
      <c r="H71"/>
      <c r="I71"/>
      <c r="J71"/>
      <c r="K71"/>
      <c r="L71"/>
    </row>
    <row r="72" spans="2:12" ht="48" thickBot="1" x14ac:dyDescent="0.3">
      <c r="B72" s="53" t="s">
        <v>105</v>
      </c>
      <c r="C72" s="6">
        <v>100</v>
      </c>
      <c r="D72" s="34"/>
      <c r="E72" s="34"/>
      <c r="F72" s="34"/>
      <c r="G72"/>
      <c r="H72"/>
      <c r="I72"/>
      <c r="J72"/>
      <c r="K72"/>
      <c r="L72"/>
    </row>
    <row r="73" spans="2:12" ht="63.75" thickBot="1" x14ac:dyDescent="0.3">
      <c r="B73" s="53" t="s">
        <v>106</v>
      </c>
      <c r="C73" s="6">
        <v>200</v>
      </c>
      <c r="D73" s="36"/>
      <c r="E73" s="36"/>
      <c r="F73" s="36"/>
      <c r="G73"/>
      <c r="H73"/>
      <c r="I73"/>
      <c r="J73"/>
      <c r="K73"/>
      <c r="L73"/>
    </row>
    <row r="74" spans="2:12" ht="32.25" thickBot="1" x14ac:dyDescent="0.3">
      <c r="B74" s="53" t="s">
        <v>107</v>
      </c>
      <c r="C74" s="6">
        <v>300</v>
      </c>
      <c r="D74" s="43">
        <v>1740228.83</v>
      </c>
      <c r="E74" s="43">
        <v>1740228.83</v>
      </c>
      <c r="F74" s="43">
        <v>1740228.83</v>
      </c>
      <c r="G74"/>
      <c r="H74"/>
      <c r="I74"/>
      <c r="J74"/>
      <c r="K74"/>
      <c r="L74"/>
    </row>
    <row r="75" spans="2:12" ht="48" thickBot="1" x14ac:dyDescent="0.3">
      <c r="B75" s="53" t="s">
        <v>108</v>
      </c>
      <c r="C75" s="6">
        <v>400</v>
      </c>
      <c r="D75" s="43"/>
      <c r="E75" s="36"/>
      <c r="F75" s="36"/>
      <c r="G75"/>
      <c r="H75"/>
      <c r="I75"/>
      <c r="J75"/>
      <c r="K75"/>
      <c r="L75"/>
    </row>
    <row r="76" spans="2:12" ht="48" thickBot="1" x14ac:dyDescent="0.3">
      <c r="B76" s="53" t="s">
        <v>109</v>
      </c>
      <c r="C76" s="6">
        <v>500</v>
      </c>
      <c r="D76" s="43"/>
      <c r="E76" s="36"/>
      <c r="F76" s="36"/>
      <c r="G76"/>
      <c r="H76"/>
      <c r="I76"/>
      <c r="J76"/>
      <c r="K76"/>
      <c r="L76"/>
    </row>
    <row r="77" spans="2:12" ht="47.25" x14ac:dyDescent="0.25">
      <c r="B77" s="52" t="s">
        <v>110</v>
      </c>
      <c r="C77" s="102">
        <v>600</v>
      </c>
      <c r="D77" s="122">
        <f>D74</f>
        <v>1740228.83</v>
      </c>
      <c r="E77" s="122">
        <f>E74</f>
        <v>1740228.83</v>
      </c>
      <c r="F77" s="122">
        <f>F74</f>
        <v>1740228.83</v>
      </c>
      <c r="G77"/>
      <c r="H77"/>
      <c r="I77"/>
      <c r="J77"/>
      <c r="K77"/>
      <c r="L77"/>
    </row>
    <row r="78" spans="2:12" ht="16.5" thickBot="1" x14ac:dyDescent="0.3">
      <c r="B78" s="24" t="s">
        <v>111</v>
      </c>
      <c r="C78" s="104"/>
      <c r="D78" s="123"/>
      <c r="E78" s="123"/>
      <c r="F78" s="123"/>
      <c r="G78"/>
      <c r="H78"/>
      <c r="I78"/>
      <c r="J78"/>
      <c r="K78"/>
      <c r="L78"/>
    </row>
    <row r="79" spans="2:12" ht="18.75" x14ac:dyDescent="0.25">
      <c r="B79" s="3"/>
      <c r="G79"/>
      <c r="H79"/>
      <c r="I79"/>
      <c r="J79"/>
      <c r="K79"/>
      <c r="L79"/>
    </row>
    <row r="80" spans="2:12" ht="93.75" x14ac:dyDescent="0.25">
      <c r="B80" s="40" t="s">
        <v>112</v>
      </c>
      <c r="J80"/>
      <c r="K80"/>
      <c r="L80"/>
    </row>
    <row r="81" spans="2:12" ht="19.5" thickBot="1" x14ac:dyDescent="0.3">
      <c r="B81" s="3"/>
      <c r="J81"/>
      <c r="K81"/>
      <c r="L81"/>
    </row>
    <row r="82" spans="2:12" ht="16.5" thickBot="1" x14ac:dyDescent="0.3">
      <c r="B82" s="102" t="s">
        <v>113</v>
      </c>
      <c r="C82" s="102" t="s">
        <v>5</v>
      </c>
      <c r="D82" s="105" t="s">
        <v>114</v>
      </c>
      <c r="E82" s="106"/>
      <c r="F82" s="107"/>
      <c r="G82" s="105" t="s">
        <v>115</v>
      </c>
      <c r="H82" s="106"/>
      <c r="I82" s="107"/>
      <c r="J82"/>
      <c r="K82"/>
      <c r="L82"/>
    </row>
    <row r="83" spans="2:12" ht="32.25" thickBot="1" x14ac:dyDescent="0.3">
      <c r="B83" s="103"/>
      <c r="C83" s="103"/>
      <c r="D83" s="34" t="s">
        <v>192</v>
      </c>
      <c r="E83" s="34" t="s">
        <v>193</v>
      </c>
      <c r="F83" s="34" t="s">
        <v>238</v>
      </c>
      <c r="G83" s="34" t="s">
        <v>192</v>
      </c>
      <c r="H83" s="34" t="s">
        <v>193</v>
      </c>
      <c r="I83" s="34" t="s">
        <v>238</v>
      </c>
      <c r="J83"/>
      <c r="K83"/>
      <c r="L83"/>
    </row>
    <row r="84" spans="2:12" ht="63.75" thickBot="1" x14ac:dyDescent="0.3">
      <c r="B84" s="104"/>
      <c r="C84" s="104"/>
      <c r="D84" s="34" t="s">
        <v>7</v>
      </c>
      <c r="E84" s="34" t="s">
        <v>8</v>
      </c>
      <c r="F84" s="34" t="s">
        <v>9</v>
      </c>
      <c r="G84" s="34" t="s">
        <v>7</v>
      </c>
      <c r="H84" s="34" t="s">
        <v>8</v>
      </c>
      <c r="I84" s="34" t="s">
        <v>9</v>
      </c>
      <c r="J84"/>
      <c r="K84"/>
      <c r="L84"/>
    </row>
    <row r="85" spans="2:12" ht="16.5" thickBot="1" x14ac:dyDescent="0.3">
      <c r="B85" s="51">
        <v>1</v>
      </c>
      <c r="C85" s="6">
        <v>2</v>
      </c>
      <c r="D85" s="41">
        <v>3</v>
      </c>
      <c r="E85" s="41">
        <v>4</v>
      </c>
      <c r="F85" s="41">
        <v>5</v>
      </c>
      <c r="G85" s="41">
        <v>6</v>
      </c>
      <c r="H85" s="41">
        <v>7</v>
      </c>
      <c r="I85" s="41">
        <v>8</v>
      </c>
      <c r="J85"/>
      <c r="K85"/>
      <c r="L85"/>
    </row>
    <row r="86" spans="2:12" ht="32.25" thickBot="1" x14ac:dyDescent="0.3">
      <c r="B86" s="53" t="s">
        <v>116</v>
      </c>
      <c r="C86" s="6">
        <v>100</v>
      </c>
      <c r="D86" s="43">
        <v>5692777.3700000001</v>
      </c>
      <c r="E86" s="43">
        <f>D86</f>
        <v>5692777.3700000001</v>
      </c>
      <c r="F86" s="43">
        <f>E86</f>
        <v>5692777.3700000001</v>
      </c>
      <c r="G86" s="48">
        <v>1740228.83</v>
      </c>
      <c r="H86" s="48">
        <v>1740228.83</v>
      </c>
      <c r="I86" s="48">
        <v>1740228.83</v>
      </c>
      <c r="J86"/>
      <c r="K86"/>
      <c r="L86"/>
    </row>
    <row r="87" spans="2:12" ht="15.75" x14ac:dyDescent="0.25">
      <c r="B87" s="52" t="s">
        <v>13</v>
      </c>
      <c r="C87" s="102">
        <v>110</v>
      </c>
      <c r="D87" s="122">
        <f>D86</f>
        <v>5692777.3700000001</v>
      </c>
      <c r="E87" s="122">
        <f>D87</f>
        <v>5692777.3700000001</v>
      </c>
      <c r="F87" s="122">
        <f>E87</f>
        <v>5692777.3700000001</v>
      </c>
      <c r="G87" s="120">
        <f>D87*22%+21010.03</f>
        <v>1273421.0514</v>
      </c>
      <c r="H87" s="120">
        <f>E87*22%+21010.03</f>
        <v>1273421.0514</v>
      </c>
      <c r="I87" s="120">
        <f>F87*22%+21010.03</f>
        <v>1273421.0514</v>
      </c>
      <c r="J87"/>
      <c r="K87"/>
      <c r="L87"/>
    </row>
    <row r="88" spans="2:12" ht="16.5" thickBot="1" x14ac:dyDescent="0.3">
      <c r="B88" s="53" t="s">
        <v>117</v>
      </c>
      <c r="C88" s="104"/>
      <c r="D88" s="123"/>
      <c r="E88" s="123"/>
      <c r="F88" s="123"/>
      <c r="G88" s="121"/>
      <c r="H88" s="121"/>
      <c r="I88" s="121"/>
      <c r="J88"/>
      <c r="K88"/>
      <c r="L88"/>
    </row>
    <row r="89" spans="2:12" ht="16.5" thickBot="1" x14ac:dyDescent="0.3">
      <c r="B89" s="53" t="s">
        <v>118</v>
      </c>
      <c r="C89" s="6">
        <v>120</v>
      </c>
      <c r="D89" s="43"/>
      <c r="E89" s="36"/>
      <c r="F89" s="36"/>
      <c r="G89" s="48"/>
      <c r="H89" s="43"/>
      <c r="I89" s="43"/>
      <c r="J89"/>
      <c r="K89"/>
      <c r="L89"/>
    </row>
    <row r="90" spans="2:12" ht="63.75" thickBot="1" x14ac:dyDescent="0.3">
      <c r="B90" s="53" t="s">
        <v>119</v>
      </c>
      <c r="C90" s="6">
        <v>130</v>
      </c>
      <c r="D90" s="43"/>
      <c r="E90" s="36"/>
      <c r="F90" s="36"/>
      <c r="G90" s="48"/>
      <c r="H90" s="43"/>
      <c r="I90" s="43"/>
      <c r="J90"/>
      <c r="K90"/>
      <c r="L90"/>
    </row>
    <row r="91" spans="2:12" ht="32.25" thickBot="1" x14ac:dyDescent="0.3">
      <c r="B91" s="53" t="s">
        <v>120</v>
      </c>
      <c r="C91" s="6">
        <v>200</v>
      </c>
      <c r="D91" s="43"/>
      <c r="E91" s="36"/>
      <c r="F91" s="36"/>
      <c r="G91" s="48"/>
      <c r="H91" s="43"/>
      <c r="I91" s="43"/>
      <c r="J91"/>
      <c r="K91"/>
      <c r="L91"/>
    </row>
    <row r="92" spans="2:12" ht="15.75" x14ac:dyDescent="0.25">
      <c r="B92" s="52" t="s">
        <v>13</v>
      </c>
      <c r="C92" s="102">
        <v>210</v>
      </c>
      <c r="D92" s="122">
        <f>D87</f>
        <v>5692777.3700000001</v>
      </c>
      <c r="E92" s="122">
        <f>D92</f>
        <v>5692777.3700000001</v>
      </c>
      <c r="F92" s="122">
        <f>E92</f>
        <v>5692777.3700000001</v>
      </c>
      <c r="G92" s="120">
        <f>D92*2.9%</f>
        <v>165090.54373</v>
      </c>
      <c r="H92" s="120">
        <f t="shared" ref="H92:I92" si="6">E92*2.9%</f>
        <v>165090.54373</v>
      </c>
      <c r="I92" s="120">
        <f t="shared" si="6"/>
        <v>165090.54373</v>
      </c>
      <c r="J92"/>
      <c r="K92"/>
      <c r="L92"/>
    </row>
    <row r="93" spans="2:12" ht="48" thickBot="1" x14ac:dyDescent="0.3">
      <c r="B93" s="53" t="s">
        <v>121</v>
      </c>
      <c r="C93" s="104"/>
      <c r="D93" s="123"/>
      <c r="E93" s="123"/>
      <c r="F93" s="123"/>
      <c r="G93" s="121"/>
      <c r="H93" s="121"/>
      <c r="I93" s="121"/>
      <c r="J93"/>
      <c r="K93"/>
      <c r="L93"/>
    </row>
    <row r="94" spans="2:12" ht="48" thickBot="1" x14ac:dyDescent="0.3">
      <c r="B94" s="53" t="s">
        <v>122</v>
      </c>
      <c r="C94" s="6">
        <v>220</v>
      </c>
      <c r="D94" s="43"/>
      <c r="E94" s="36"/>
      <c r="F94" s="36"/>
      <c r="G94" s="48"/>
      <c r="H94" s="43"/>
      <c r="I94" s="43"/>
      <c r="J94"/>
      <c r="K94"/>
      <c r="L94"/>
    </row>
    <row r="95" spans="2:12" ht="63.75" thickBot="1" x14ac:dyDescent="0.3">
      <c r="B95" s="53" t="s">
        <v>123</v>
      </c>
      <c r="C95" s="6">
        <v>230</v>
      </c>
      <c r="D95" s="43">
        <f>D92</f>
        <v>5692777.3700000001</v>
      </c>
      <c r="E95" s="43">
        <f>D95</f>
        <v>5692777.3700000001</v>
      </c>
      <c r="F95" s="43">
        <f>E95</f>
        <v>5692777.3700000001</v>
      </c>
      <c r="G95" s="43">
        <f>D95*0.2%</f>
        <v>11385.55474</v>
      </c>
      <c r="H95" s="43">
        <f t="shared" ref="H95:I95" si="7">E95*0.2%</f>
        <v>11385.55474</v>
      </c>
      <c r="I95" s="43">
        <f t="shared" si="7"/>
        <v>11385.55474</v>
      </c>
      <c r="J95"/>
      <c r="K95"/>
      <c r="L95"/>
    </row>
    <row r="96" spans="2:12" ht="60.75" thickBot="1" x14ac:dyDescent="0.3">
      <c r="B96" s="25" t="s">
        <v>124</v>
      </c>
      <c r="C96" s="6">
        <v>240</v>
      </c>
      <c r="D96" s="43"/>
      <c r="E96" s="36"/>
      <c r="F96" s="36"/>
      <c r="G96" s="48"/>
      <c r="H96" s="43"/>
      <c r="I96" s="43"/>
    </row>
    <row r="97" spans="2:15" ht="60.75" thickBot="1" x14ac:dyDescent="0.3">
      <c r="B97" s="25" t="s">
        <v>124</v>
      </c>
      <c r="C97" s="17"/>
      <c r="D97" s="43"/>
      <c r="E97" s="36"/>
      <c r="F97" s="36"/>
      <c r="G97" s="48"/>
      <c r="H97" s="43"/>
      <c r="I97" s="43"/>
    </row>
    <row r="98" spans="2:15" ht="48" thickBot="1" x14ac:dyDescent="0.3">
      <c r="B98" s="53" t="s">
        <v>125</v>
      </c>
      <c r="C98" s="6">
        <v>300</v>
      </c>
      <c r="D98" s="43"/>
      <c r="E98" s="36"/>
      <c r="F98" s="36"/>
      <c r="G98" s="48"/>
      <c r="H98" s="43"/>
      <c r="I98" s="43"/>
    </row>
    <row r="99" spans="2:15" ht="15.75" x14ac:dyDescent="0.25">
      <c r="B99" s="52" t="s">
        <v>13</v>
      </c>
      <c r="C99" s="102">
        <v>310</v>
      </c>
      <c r="D99" s="122">
        <f>D95</f>
        <v>5692777.3700000001</v>
      </c>
      <c r="E99" s="124">
        <f>D99</f>
        <v>5692777.3700000001</v>
      </c>
      <c r="F99" s="124">
        <f>E99</f>
        <v>5692777.3700000001</v>
      </c>
      <c r="G99" s="120">
        <f>D99*5.1%+0.03</f>
        <v>290331.67587000004</v>
      </c>
      <c r="H99" s="120">
        <f>E99*5.1%+0.03</f>
        <v>290331.67587000004</v>
      </c>
      <c r="I99" s="120">
        <f>F99*5.1%+0.03</f>
        <v>290331.67587000004</v>
      </c>
    </row>
    <row r="100" spans="2:15" ht="32.25" thickBot="1" x14ac:dyDescent="0.3">
      <c r="B100" s="53" t="s">
        <v>126</v>
      </c>
      <c r="C100" s="104"/>
      <c r="D100" s="123"/>
      <c r="E100" s="125"/>
      <c r="F100" s="125"/>
      <c r="G100" s="121"/>
      <c r="H100" s="121"/>
      <c r="I100" s="121"/>
    </row>
    <row r="101" spans="2:15" ht="16.5" thickBot="1" x14ac:dyDescent="0.3">
      <c r="B101" s="53" t="s">
        <v>35</v>
      </c>
      <c r="C101" s="6">
        <v>9000</v>
      </c>
      <c r="D101" s="34" t="s">
        <v>32</v>
      </c>
      <c r="E101" s="34" t="s">
        <v>32</v>
      </c>
      <c r="F101" s="34" t="s">
        <v>32</v>
      </c>
      <c r="G101" s="48">
        <f>G86</f>
        <v>1740228.83</v>
      </c>
      <c r="H101" s="48">
        <f t="shared" ref="H101:I101" si="8">H86</f>
        <v>1740228.83</v>
      </c>
      <c r="I101" s="48">
        <f t="shared" si="8"/>
        <v>1740228.83</v>
      </c>
    </row>
    <row r="103" spans="2:15" x14ac:dyDescent="0.25">
      <c r="B103" s="2"/>
    </row>
    <row r="104" spans="2:15" ht="120" x14ac:dyDescent="0.25">
      <c r="B104" s="26" t="s">
        <v>127</v>
      </c>
    </row>
    <row r="105" spans="2:15" x14ac:dyDescent="0.25">
      <c r="B105" s="2"/>
    </row>
    <row r="106" spans="2:15" ht="204.75" customHeight="1" x14ac:dyDescent="0.25">
      <c r="B106" s="3" t="s">
        <v>128</v>
      </c>
    </row>
    <row r="107" spans="2:15" ht="112.5" x14ac:dyDescent="0.25">
      <c r="B107" s="3" t="s">
        <v>129</v>
      </c>
    </row>
    <row r="108" spans="2:15" ht="16.5" thickBot="1" x14ac:dyDescent="0.3">
      <c r="B108" s="4"/>
    </row>
    <row r="109" spans="2:15" ht="47.25" customHeight="1" thickBot="1" x14ac:dyDescent="0.3">
      <c r="B109" s="102" t="s">
        <v>130</v>
      </c>
      <c r="C109" s="102" t="s">
        <v>5</v>
      </c>
      <c r="D109" s="105" t="s">
        <v>131</v>
      </c>
      <c r="E109" s="106"/>
      <c r="F109" s="107"/>
      <c r="G109" s="105" t="s">
        <v>132</v>
      </c>
      <c r="H109" s="106"/>
      <c r="I109" s="107"/>
      <c r="J109" s="105" t="s">
        <v>133</v>
      </c>
      <c r="K109" s="106"/>
      <c r="L109" s="107"/>
      <c r="M109" s="111" t="s">
        <v>6</v>
      </c>
      <c r="N109" s="112"/>
      <c r="O109" s="113"/>
    </row>
    <row r="110" spans="2:15" ht="26.25" thickBot="1" x14ac:dyDescent="0.3">
      <c r="B110" s="103"/>
      <c r="C110" s="103"/>
      <c r="D110" s="37" t="s">
        <v>192</v>
      </c>
      <c r="E110" s="37" t="s">
        <v>193</v>
      </c>
      <c r="F110" s="37" t="s">
        <v>238</v>
      </c>
      <c r="G110" s="37" t="s">
        <v>192</v>
      </c>
      <c r="H110" s="37" t="s">
        <v>193</v>
      </c>
      <c r="I110" s="37" t="s">
        <v>238</v>
      </c>
      <c r="J110" s="37" t="s">
        <v>192</v>
      </c>
      <c r="K110" s="37" t="s">
        <v>193</v>
      </c>
      <c r="L110" s="37" t="s">
        <v>238</v>
      </c>
      <c r="M110" s="27" t="s">
        <v>192</v>
      </c>
      <c r="N110" s="27" t="s">
        <v>193</v>
      </c>
      <c r="O110" s="27" t="s">
        <v>238</v>
      </c>
    </row>
    <row r="111" spans="2:15" ht="49.5" thickBot="1" x14ac:dyDescent="0.3">
      <c r="B111" s="104"/>
      <c r="C111" s="104"/>
      <c r="D111" s="38" t="s">
        <v>7</v>
      </c>
      <c r="E111" s="38" t="s">
        <v>8</v>
      </c>
      <c r="F111" s="38" t="s">
        <v>9</v>
      </c>
      <c r="G111" s="38" t="s">
        <v>7</v>
      </c>
      <c r="H111" s="38" t="s">
        <v>8</v>
      </c>
      <c r="I111" s="38" t="s">
        <v>9</v>
      </c>
      <c r="J111" s="38" t="s">
        <v>7</v>
      </c>
      <c r="K111" s="38" t="s">
        <v>8</v>
      </c>
      <c r="L111" s="38" t="s">
        <v>9</v>
      </c>
      <c r="M111" s="28" t="s">
        <v>7</v>
      </c>
      <c r="N111" s="28" t="s">
        <v>8</v>
      </c>
      <c r="O111" s="29" t="s">
        <v>134</v>
      </c>
    </row>
    <row r="112" spans="2:15" ht="16.5" thickBot="1" x14ac:dyDescent="0.3">
      <c r="B112" s="51">
        <v>1</v>
      </c>
      <c r="C112" s="6">
        <v>2</v>
      </c>
      <c r="D112" s="41">
        <v>3</v>
      </c>
      <c r="E112" s="41">
        <v>4</v>
      </c>
      <c r="F112" s="41">
        <v>5</v>
      </c>
      <c r="G112" s="41">
        <v>6</v>
      </c>
      <c r="H112" s="41">
        <v>7</v>
      </c>
      <c r="I112" s="41">
        <v>8</v>
      </c>
      <c r="J112" s="41">
        <v>9</v>
      </c>
      <c r="K112" s="41">
        <v>10</v>
      </c>
      <c r="L112" s="41">
        <v>11</v>
      </c>
      <c r="M112" s="41">
        <v>12</v>
      </c>
      <c r="N112" s="41">
        <v>13</v>
      </c>
      <c r="O112" s="41">
        <v>14</v>
      </c>
    </row>
    <row r="113" spans="2:15" ht="16.5" thickBot="1" x14ac:dyDescent="0.3">
      <c r="B113" s="51"/>
      <c r="C113" s="6">
        <v>1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17"/>
      <c r="N113" s="17"/>
      <c r="O113" s="17"/>
    </row>
    <row r="114" spans="2:15" ht="16.5" thickBot="1" x14ac:dyDescent="0.3">
      <c r="B114" s="51"/>
      <c r="C114" s="6">
        <v>2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17"/>
      <c r="N114" s="17"/>
      <c r="O114" s="17"/>
    </row>
    <row r="115" spans="2:15" ht="16.5" thickBot="1" x14ac:dyDescent="0.3">
      <c r="B115" s="51"/>
      <c r="C115" s="6"/>
      <c r="D115" s="34"/>
      <c r="E115" s="34"/>
      <c r="F115" s="34"/>
      <c r="G115" s="34"/>
      <c r="H115" s="34"/>
      <c r="I115" s="34"/>
      <c r="J115" s="34"/>
      <c r="K115" s="34"/>
      <c r="L115" s="34"/>
      <c r="M115" s="6"/>
      <c r="N115" s="6"/>
      <c r="O115" s="17"/>
    </row>
    <row r="116" spans="2:15" ht="16.5" thickBot="1" x14ac:dyDescent="0.3">
      <c r="B116" s="51" t="s">
        <v>35</v>
      </c>
      <c r="C116" s="6">
        <v>9000</v>
      </c>
      <c r="D116" s="34" t="s">
        <v>32</v>
      </c>
      <c r="E116" s="34" t="s">
        <v>32</v>
      </c>
      <c r="F116" s="34" t="s">
        <v>32</v>
      </c>
      <c r="G116" s="34" t="s">
        <v>32</v>
      </c>
      <c r="H116" s="34" t="s">
        <v>32</v>
      </c>
      <c r="I116" s="34" t="s">
        <v>32</v>
      </c>
      <c r="J116" s="34" t="s">
        <v>32</v>
      </c>
      <c r="K116" s="34" t="s">
        <v>32</v>
      </c>
      <c r="L116" s="34" t="s">
        <v>32</v>
      </c>
      <c r="M116" s="17"/>
      <c r="N116" s="17"/>
      <c r="O116" s="17"/>
    </row>
    <row r="117" spans="2:15" ht="15.75" x14ac:dyDescent="0.25">
      <c r="B117" s="4"/>
    </row>
    <row r="118" spans="2:15" ht="37.5" x14ac:dyDescent="0.25">
      <c r="B118" s="40" t="s">
        <v>135</v>
      </c>
    </row>
    <row r="119" spans="2:15" ht="16.5" thickBot="1" x14ac:dyDescent="0.3">
      <c r="B119" s="4"/>
    </row>
    <row r="120" spans="2:15" ht="31.5" customHeight="1" thickBot="1" x14ac:dyDescent="0.3">
      <c r="B120" s="102" t="s">
        <v>130</v>
      </c>
      <c r="C120" s="102" t="s">
        <v>5</v>
      </c>
      <c r="D120" s="105" t="s">
        <v>136</v>
      </c>
      <c r="E120" s="106"/>
      <c r="F120" s="107"/>
      <c r="G120" s="105" t="s">
        <v>137</v>
      </c>
      <c r="H120" s="106"/>
      <c r="I120" s="107"/>
      <c r="J120" s="105" t="s">
        <v>138</v>
      </c>
      <c r="K120" s="106"/>
      <c r="L120" s="107"/>
      <c r="M120" s="111" t="s">
        <v>6</v>
      </c>
      <c r="N120" s="112"/>
      <c r="O120" s="113"/>
    </row>
    <row r="121" spans="2:15" ht="26.25" thickBot="1" x14ac:dyDescent="0.3">
      <c r="B121" s="103"/>
      <c r="C121" s="103"/>
      <c r="D121" s="39" t="s">
        <v>192</v>
      </c>
      <c r="E121" s="39" t="s">
        <v>193</v>
      </c>
      <c r="F121" s="39" t="s">
        <v>238</v>
      </c>
      <c r="G121" s="39" t="s">
        <v>192</v>
      </c>
      <c r="H121" s="39" t="s">
        <v>193</v>
      </c>
      <c r="I121" s="39" t="s">
        <v>238</v>
      </c>
      <c r="J121" s="39" t="s">
        <v>222</v>
      </c>
      <c r="K121" s="39" t="s">
        <v>193</v>
      </c>
      <c r="L121" s="39" t="s">
        <v>240</v>
      </c>
      <c r="M121" s="30" t="s">
        <v>192</v>
      </c>
      <c r="N121" s="30" t="s">
        <v>193</v>
      </c>
      <c r="O121" s="30" t="s">
        <v>238</v>
      </c>
    </row>
    <row r="122" spans="2:15" ht="48.75" thickBot="1" x14ac:dyDescent="0.3">
      <c r="B122" s="104"/>
      <c r="C122" s="104"/>
      <c r="D122" s="38" t="s">
        <v>7</v>
      </c>
      <c r="E122" s="38" t="s">
        <v>8</v>
      </c>
      <c r="F122" s="38" t="s">
        <v>9</v>
      </c>
      <c r="G122" s="38" t="s">
        <v>7</v>
      </c>
      <c r="H122" s="38" t="s">
        <v>8</v>
      </c>
      <c r="I122" s="38" t="s">
        <v>9</v>
      </c>
      <c r="J122" s="38" t="s">
        <v>7</v>
      </c>
      <c r="K122" s="38" t="s">
        <v>8</v>
      </c>
      <c r="L122" s="38" t="s">
        <v>9</v>
      </c>
      <c r="M122" s="28" t="s">
        <v>7</v>
      </c>
      <c r="N122" s="28" t="s">
        <v>8</v>
      </c>
      <c r="O122" s="28" t="s">
        <v>9</v>
      </c>
    </row>
    <row r="123" spans="2:15" ht="16.5" thickBot="1" x14ac:dyDescent="0.3">
      <c r="B123" s="51">
        <v>1</v>
      </c>
      <c r="C123" s="6">
        <v>2</v>
      </c>
      <c r="D123" s="41">
        <v>3</v>
      </c>
      <c r="E123" s="41">
        <v>4</v>
      </c>
      <c r="F123" s="41">
        <v>5</v>
      </c>
      <c r="G123" s="41">
        <v>6</v>
      </c>
      <c r="H123" s="41">
        <v>7</v>
      </c>
      <c r="I123" s="41">
        <v>8</v>
      </c>
      <c r="J123" s="41">
        <v>9</v>
      </c>
      <c r="K123" s="41">
        <v>10</v>
      </c>
      <c r="L123" s="41">
        <v>11</v>
      </c>
      <c r="M123" s="41">
        <v>12</v>
      </c>
      <c r="N123" s="41">
        <v>13</v>
      </c>
      <c r="O123" s="41">
        <v>14</v>
      </c>
    </row>
    <row r="124" spans="2:15" ht="16.5" thickBot="1" x14ac:dyDescent="0.3">
      <c r="B124" s="51"/>
      <c r="C124" s="6">
        <v>1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17"/>
      <c r="N124" s="17"/>
      <c r="O124" s="17"/>
    </row>
    <row r="125" spans="2:15" ht="16.5" thickBot="1" x14ac:dyDescent="0.3">
      <c r="B125" s="51"/>
      <c r="C125" s="6">
        <v>2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17"/>
      <c r="N125" s="17"/>
      <c r="O125" s="17"/>
    </row>
    <row r="126" spans="2:15" ht="16.5" thickBot="1" x14ac:dyDescent="0.3">
      <c r="B126" s="51"/>
      <c r="C126" s="6"/>
      <c r="D126" s="34"/>
      <c r="E126" s="34"/>
      <c r="F126" s="34"/>
      <c r="G126" s="34"/>
      <c r="H126" s="34"/>
      <c r="I126" s="34"/>
      <c r="J126" s="34"/>
      <c r="K126" s="34"/>
      <c r="L126" s="34"/>
      <c r="M126" s="6"/>
      <c r="N126" s="6"/>
      <c r="O126" s="6"/>
    </row>
    <row r="127" spans="2:15" ht="16.5" thickBot="1" x14ac:dyDescent="0.3">
      <c r="B127" s="51" t="s">
        <v>35</v>
      </c>
      <c r="C127" s="6">
        <v>9000</v>
      </c>
      <c r="D127" s="34" t="s">
        <v>32</v>
      </c>
      <c r="E127" s="34" t="s">
        <v>32</v>
      </c>
      <c r="F127" s="34" t="s">
        <v>32</v>
      </c>
      <c r="G127" s="34" t="s">
        <v>32</v>
      </c>
      <c r="H127" s="34" t="s">
        <v>32</v>
      </c>
      <c r="I127" s="34" t="s">
        <v>32</v>
      </c>
      <c r="J127" s="34" t="s">
        <v>32</v>
      </c>
      <c r="K127" s="34" t="s">
        <v>32</v>
      </c>
      <c r="L127" s="34" t="s">
        <v>32</v>
      </c>
      <c r="M127" s="17"/>
      <c r="N127" s="17"/>
      <c r="O127" s="17"/>
    </row>
    <row r="128" spans="2:15" ht="15.75" x14ac:dyDescent="0.25">
      <c r="B128" s="4"/>
    </row>
    <row r="129" spans="2:12" ht="128.25" customHeight="1" x14ac:dyDescent="0.25">
      <c r="B129" s="1"/>
    </row>
    <row r="130" spans="2:12" ht="75" x14ac:dyDescent="0.25">
      <c r="B130" s="40" t="s">
        <v>139</v>
      </c>
    </row>
    <row r="131" spans="2:12" ht="19.5" thickBot="1" x14ac:dyDescent="0.3">
      <c r="B131" s="1"/>
    </row>
    <row r="132" spans="2:12" ht="16.5" thickBot="1" x14ac:dyDescent="0.3">
      <c r="B132" s="102" t="s">
        <v>4</v>
      </c>
      <c r="C132" s="102" t="s">
        <v>5</v>
      </c>
      <c r="D132" s="105" t="s">
        <v>140</v>
      </c>
      <c r="E132" s="106"/>
      <c r="F132" s="107"/>
      <c r="G132" s="105" t="s">
        <v>141</v>
      </c>
      <c r="H132" s="106"/>
      <c r="I132" s="107"/>
      <c r="J132" s="105" t="s">
        <v>142</v>
      </c>
      <c r="K132" s="106"/>
      <c r="L132" s="107"/>
    </row>
    <row r="133" spans="2:12" ht="32.25" thickBot="1" x14ac:dyDescent="0.3">
      <c r="B133" s="103"/>
      <c r="C133" s="103"/>
      <c r="D133" s="34" t="s">
        <v>192</v>
      </c>
      <c r="E133" s="34" t="s">
        <v>193</v>
      </c>
      <c r="F133" s="34" t="s">
        <v>238</v>
      </c>
      <c r="G133" s="34" t="s">
        <v>192</v>
      </c>
      <c r="H133" s="34" t="s">
        <v>193</v>
      </c>
      <c r="I133" s="34" t="s">
        <v>238</v>
      </c>
      <c r="J133" s="34" t="s">
        <v>192</v>
      </c>
      <c r="K133" s="34" t="s">
        <v>193</v>
      </c>
      <c r="L133" s="34" t="s">
        <v>238</v>
      </c>
    </row>
    <row r="134" spans="2:12" ht="63.75" thickBot="1" x14ac:dyDescent="0.3">
      <c r="B134" s="104"/>
      <c r="C134" s="104"/>
      <c r="D134" s="34" t="s">
        <v>7</v>
      </c>
      <c r="E134" s="34" t="s">
        <v>8</v>
      </c>
      <c r="F134" s="34" t="s">
        <v>9</v>
      </c>
      <c r="G134" s="34" t="s">
        <v>7</v>
      </c>
      <c r="H134" s="34" t="s">
        <v>8</v>
      </c>
      <c r="I134" s="34" t="s">
        <v>9</v>
      </c>
      <c r="J134" s="34" t="s">
        <v>7</v>
      </c>
      <c r="K134" s="34" t="s">
        <v>8</v>
      </c>
      <c r="L134" s="34" t="s">
        <v>9</v>
      </c>
    </row>
    <row r="135" spans="2:12" ht="16.5" thickBot="1" x14ac:dyDescent="0.3">
      <c r="B135" s="51">
        <v>1</v>
      </c>
      <c r="C135" s="6">
        <v>2</v>
      </c>
      <c r="D135" s="41">
        <v>3</v>
      </c>
      <c r="E135" s="41">
        <v>4</v>
      </c>
      <c r="F135" s="41">
        <v>5</v>
      </c>
      <c r="G135" s="41">
        <v>6</v>
      </c>
      <c r="H135" s="41">
        <v>7</v>
      </c>
      <c r="I135" s="41">
        <v>8</v>
      </c>
      <c r="J135" s="41">
        <v>9</v>
      </c>
      <c r="K135" s="41">
        <v>10</v>
      </c>
      <c r="L135" s="41">
        <v>11</v>
      </c>
    </row>
    <row r="136" spans="2:12" ht="16.5" thickBot="1" x14ac:dyDescent="0.3">
      <c r="B136" s="51"/>
      <c r="C136" s="6">
        <v>1</v>
      </c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6.5" thickBot="1" x14ac:dyDescent="0.3">
      <c r="B137" s="51"/>
      <c r="C137" s="6">
        <v>2</v>
      </c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6.5" thickBot="1" x14ac:dyDescent="0.3">
      <c r="B138" s="51"/>
      <c r="C138" s="6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6.5" thickBot="1" x14ac:dyDescent="0.3">
      <c r="B139" s="51" t="s">
        <v>35</v>
      </c>
      <c r="C139" s="6">
        <v>9000</v>
      </c>
      <c r="D139" s="34" t="s">
        <v>32</v>
      </c>
      <c r="E139" s="34" t="s">
        <v>32</v>
      </c>
      <c r="F139" s="34" t="s">
        <v>32</v>
      </c>
      <c r="G139" s="34" t="s">
        <v>32</v>
      </c>
      <c r="H139" s="34" t="s">
        <v>32</v>
      </c>
      <c r="I139" s="34" t="s">
        <v>32</v>
      </c>
      <c r="J139" s="34"/>
      <c r="K139" s="34"/>
      <c r="L139" s="34"/>
    </row>
    <row r="140" spans="2:12" ht="15.75" x14ac:dyDescent="0.25">
      <c r="B140" s="21"/>
    </row>
    <row r="141" spans="2:12" ht="112.5" x14ac:dyDescent="0.25">
      <c r="B141" s="40" t="s">
        <v>143</v>
      </c>
    </row>
    <row r="142" spans="2:12" ht="16.5" thickBot="1" x14ac:dyDescent="0.3">
      <c r="B142" s="4"/>
    </row>
    <row r="143" spans="2:12" ht="16.5" thickBot="1" x14ac:dyDescent="0.3">
      <c r="B143" s="102" t="s">
        <v>144</v>
      </c>
      <c r="C143" s="102" t="s">
        <v>5</v>
      </c>
      <c r="D143" s="105" t="s">
        <v>145</v>
      </c>
      <c r="E143" s="106"/>
      <c r="F143" s="107"/>
      <c r="G143" s="105" t="s">
        <v>146</v>
      </c>
      <c r="H143" s="106"/>
      <c r="I143" s="107"/>
      <c r="J143" s="105" t="s">
        <v>147</v>
      </c>
      <c r="K143" s="106"/>
      <c r="L143" s="107"/>
    </row>
    <row r="144" spans="2:12" ht="32.25" thickBot="1" x14ac:dyDescent="0.3">
      <c r="B144" s="103"/>
      <c r="C144" s="103"/>
      <c r="D144" s="34" t="s">
        <v>192</v>
      </c>
      <c r="E144" s="34" t="s">
        <v>193</v>
      </c>
      <c r="F144" s="34" t="s">
        <v>238</v>
      </c>
      <c r="G144" s="34" t="s">
        <v>192</v>
      </c>
      <c r="H144" s="34" t="s">
        <v>193</v>
      </c>
      <c r="I144" s="34" t="s">
        <v>238</v>
      </c>
      <c r="J144" s="34" t="s">
        <v>192</v>
      </c>
      <c r="K144" s="34" t="s">
        <v>193</v>
      </c>
      <c r="L144" s="34" t="s">
        <v>238</v>
      </c>
    </row>
    <row r="145" spans="2:12" ht="63.75" thickBot="1" x14ac:dyDescent="0.3">
      <c r="B145" s="104"/>
      <c r="C145" s="104"/>
      <c r="D145" s="34" t="s">
        <v>7</v>
      </c>
      <c r="E145" s="34" t="s">
        <v>8</v>
      </c>
      <c r="F145" s="34" t="s">
        <v>9</v>
      </c>
      <c r="G145" s="34" t="s">
        <v>7</v>
      </c>
      <c r="H145" s="34" t="s">
        <v>8</v>
      </c>
      <c r="I145" s="34" t="s">
        <v>9</v>
      </c>
      <c r="J145" s="34" t="s">
        <v>7</v>
      </c>
      <c r="K145" s="34" t="s">
        <v>8</v>
      </c>
      <c r="L145" s="34" t="s">
        <v>9</v>
      </c>
    </row>
    <row r="146" spans="2:12" ht="16.5" thickBot="1" x14ac:dyDescent="0.3">
      <c r="B146" s="51">
        <v>1</v>
      </c>
      <c r="C146" s="6">
        <v>2</v>
      </c>
      <c r="D146" s="41">
        <v>3</v>
      </c>
      <c r="E146" s="41">
        <v>4</v>
      </c>
      <c r="F146" s="41">
        <v>5</v>
      </c>
      <c r="G146" s="41">
        <v>6</v>
      </c>
      <c r="H146" s="41">
        <v>7</v>
      </c>
      <c r="I146" s="41">
        <v>8</v>
      </c>
      <c r="J146" s="41">
        <v>9</v>
      </c>
      <c r="K146" s="41">
        <v>10</v>
      </c>
      <c r="L146" s="41">
        <v>11</v>
      </c>
    </row>
    <row r="147" spans="2:12" ht="16.5" thickBot="1" x14ac:dyDescent="0.3">
      <c r="B147" s="51" t="s">
        <v>202</v>
      </c>
      <c r="C147" s="6">
        <v>1</v>
      </c>
      <c r="D147" s="42"/>
      <c r="E147" s="42"/>
      <c r="F147" s="42"/>
      <c r="G147" s="34"/>
      <c r="H147" s="34"/>
      <c r="I147" s="34"/>
      <c r="J147" s="34"/>
      <c r="K147" s="34"/>
      <c r="L147" s="34"/>
    </row>
    <row r="148" spans="2:12" ht="16.5" thickBot="1" x14ac:dyDescent="0.3">
      <c r="B148" s="51" t="s">
        <v>221</v>
      </c>
      <c r="C148" s="6">
        <v>2</v>
      </c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6.5" thickBot="1" x14ac:dyDescent="0.3">
      <c r="B149" s="51"/>
      <c r="C149" s="6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6.5" thickBot="1" x14ac:dyDescent="0.3">
      <c r="B150" s="51" t="s">
        <v>35</v>
      </c>
      <c r="C150" s="6">
        <v>9000</v>
      </c>
      <c r="D150" s="34" t="s">
        <v>32</v>
      </c>
      <c r="E150" s="34" t="s">
        <v>32</v>
      </c>
      <c r="F150" s="34" t="s">
        <v>32</v>
      </c>
      <c r="G150" s="34" t="s">
        <v>32</v>
      </c>
      <c r="H150" s="34" t="s">
        <v>32</v>
      </c>
      <c r="I150" s="34" t="s">
        <v>32</v>
      </c>
      <c r="J150" s="34">
        <f>J147+J148</f>
        <v>0</v>
      </c>
      <c r="K150" s="34">
        <f>K147+K148</f>
        <v>0</v>
      </c>
      <c r="L150" s="34">
        <f>L147+L148</f>
        <v>0</v>
      </c>
    </row>
    <row r="151" spans="2:12" ht="15.75" x14ac:dyDescent="0.25">
      <c r="B151" s="21"/>
    </row>
    <row r="152" spans="2:12" ht="131.25" x14ac:dyDescent="0.25">
      <c r="B152" s="40" t="s">
        <v>148</v>
      </c>
    </row>
    <row r="153" spans="2:12" ht="19.5" thickBot="1" x14ac:dyDescent="0.3">
      <c r="B153" s="1"/>
    </row>
    <row r="154" spans="2:12" ht="16.5" thickBot="1" x14ac:dyDescent="0.3">
      <c r="B154" s="102" t="s">
        <v>144</v>
      </c>
      <c r="C154" s="102" t="s">
        <v>5</v>
      </c>
      <c r="D154" s="105" t="s">
        <v>140</v>
      </c>
      <c r="E154" s="106"/>
      <c r="F154" s="107"/>
      <c r="G154" s="105" t="s">
        <v>141</v>
      </c>
      <c r="H154" s="106"/>
      <c r="I154" s="107"/>
      <c r="J154" s="105" t="s">
        <v>142</v>
      </c>
      <c r="K154" s="106"/>
      <c r="L154" s="107"/>
    </row>
    <row r="155" spans="2:12" ht="32.25" thickBot="1" x14ac:dyDescent="0.3">
      <c r="B155" s="103"/>
      <c r="C155" s="103"/>
      <c r="D155" s="34" t="s">
        <v>241</v>
      </c>
      <c r="E155" s="34" t="s">
        <v>193</v>
      </c>
      <c r="F155" s="34" t="s">
        <v>238</v>
      </c>
      <c r="G155" s="34" t="s">
        <v>192</v>
      </c>
      <c r="H155" s="34" t="s">
        <v>193</v>
      </c>
      <c r="I155" s="34" t="s">
        <v>238</v>
      </c>
      <c r="J155" s="34" t="s">
        <v>192</v>
      </c>
      <c r="K155" s="34" t="s">
        <v>193</v>
      </c>
      <c r="L155" s="34" t="s">
        <v>238</v>
      </c>
    </row>
    <row r="156" spans="2:12" ht="63.75" thickBot="1" x14ac:dyDescent="0.3">
      <c r="B156" s="104"/>
      <c r="C156" s="104"/>
      <c r="D156" s="34" t="s">
        <v>7</v>
      </c>
      <c r="E156" s="34" t="s">
        <v>8</v>
      </c>
      <c r="F156" s="34" t="s">
        <v>9</v>
      </c>
      <c r="G156" s="34" t="s">
        <v>7</v>
      </c>
      <c r="H156" s="34" t="s">
        <v>8</v>
      </c>
      <c r="I156" s="34" t="s">
        <v>9</v>
      </c>
      <c r="J156" s="34" t="s">
        <v>7</v>
      </c>
      <c r="K156" s="34" t="s">
        <v>8</v>
      </c>
      <c r="L156" s="34" t="s">
        <v>9</v>
      </c>
    </row>
    <row r="157" spans="2:12" ht="16.5" thickBot="1" x14ac:dyDescent="0.3">
      <c r="B157" s="51">
        <v>1</v>
      </c>
      <c r="C157" s="6">
        <v>2</v>
      </c>
      <c r="D157" s="41">
        <v>3</v>
      </c>
      <c r="E157" s="41">
        <v>4</v>
      </c>
      <c r="F157" s="41">
        <v>5</v>
      </c>
      <c r="G157" s="41">
        <v>6</v>
      </c>
      <c r="H157" s="41">
        <v>7</v>
      </c>
      <c r="I157" s="41">
        <v>8</v>
      </c>
      <c r="J157" s="41">
        <v>9</v>
      </c>
      <c r="K157" s="41">
        <v>10</v>
      </c>
      <c r="L157" s="41">
        <v>11</v>
      </c>
    </row>
    <row r="158" spans="2:12" ht="16.5" thickBot="1" x14ac:dyDescent="0.3">
      <c r="B158" s="51"/>
      <c r="C158" s="6">
        <v>1</v>
      </c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6.5" thickBot="1" x14ac:dyDescent="0.3">
      <c r="B159" s="51"/>
      <c r="C159" s="6">
        <v>2</v>
      </c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6.5" thickBot="1" x14ac:dyDescent="0.3">
      <c r="B160" s="51"/>
      <c r="C160" s="6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6.5" thickBot="1" x14ac:dyDescent="0.3">
      <c r="B161" s="51" t="s">
        <v>35</v>
      </c>
      <c r="C161" s="6">
        <v>9000</v>
      </c>
      <c r="D161" s="34" t="s">
        <v>32</v>
      </c>
      <c r="E161" s="34" t="s">
        <v>32</v>
      </c>
      <c r="F161" s="34" t="s">
        <v>32</v>
      </c>
      <c r="G161" s="34" t="s">
        <v>32</v>
      </c>
      <c r="H161" s="34" t="s">
        <v>32</v>
      </c>
      <c r="I161" s="34" t="s">
        <v>32</v>
      </c>
      <c r="J161" s="34"/>
      <c r="K161" s="34"/>
      <c r="L161" s="34"/>
    </row>
    <row r="162" spans="2:12" ht="15.75" x14ac:dyDescent="0.25">
      <c r="B162" s="4"/>
    </row>
    <row r="163" spans="2:12" ht="131.25" x14ac:dyDescent="0.25">
      <c r="B163" s="40" t="s">
        <v>149</v>
      </c>
    </row>
    <row r="164" spans="2:12" ht="19.5" thickBot="1" x14ac:dyDescent="0.3">
      <c r="B164" s="1"/>
    </row>
    <row r="165" spans="2:12" ht="16.5" thickBot="1" x14ac:dyDescent="0.3">
      <c r="B165" s="102" t="s">
        <v>144</v>
      </c>
      <c r="C165" s="15"/>
      <c r="D165" s="105" t="s">
        <v>140</v>
      </c>
      <c r="E165" s="106"/>
      <c r="F165" s="107"/>
      <c r="G165" s="105" t="s">
        <v>141</v>
      </c>
      <c r="H165" s="106"/>
      <c r="I165" s="107"/>
      <c r="J165" s="117" t="s">
        <v>142</v>
      </c>
      <c r="K165" s="118"/>
      <c r="L165" s="119"/>
    </row>
    <row r="166" spans="2:12" ht="32.25" thickBot="1" x14ac:dyDescent="0.3">
      <c r="B166" s="103"/>
      <c r="C166" s="11" t="s">
        <v>5</v>
      </c>
      <c r="D166" s="34" t="s">
        <v>192</v>
      </c>
      <c r="E166" s="34" t="s">
        <v>193</v>
      </c>
      <c r="F166" s="34" t="s">
        <v>238</v>
      </c>
      <c r="G166" s="34" t="s">
        <v>192</v>
      </c>
      <c r="H166" s="34" t="s">
        <v>242</v>
      </c>
      <c r="I166" s="34" t="s">
        <v>243</v>
      </c>
      <c r="J166" s="34" t="s">
        <v>241</v>
      </c>
      <c r="K166" s="34" t="s">
        <v>193</v>
      </c>
      <c r="L166" s="34" t="s">
        <v>238</v>
      </c>
    </row>
    <row r="167" spans="2:12" ht="63.75" thickBot="1" x14ac:dyDescent="0.3">
      <c r="B167" s="104"/>
      <c r="C167" s="12"/>
      <c r="D167" s="34" t="s">
        <v>7</v>
      </c>
      <c r="E167" s="34" t="s">
        <v>8</v>
      </c>
      <c r="F167" s="34" t="s">
        <v>9</v>
      </c>
      <c r="G167" s="34" t="s">
        <v>7</v>
      </c>
      <c r="H167" s="34">
        <v>3</v>
      </c>
      <c r="I167" s="34" t="s">
        <v>9</v>
      </c>
      <c r="J167" s="34" t="s">
        <v>7</v>
      </c>
      <c r="K167" s="34" t="s">
        <v>8</v>
      </c>
      <c r="L167" s="34" t="s">
        <v>9</v>
      </c>
    </row>
    <row r="168" spans="2:12" ht="16.5" thickBot="1" x14ac:dyDescent="0.3">
      <c r="B168" s="51">
        <v>1</v>
      </c>
      <c r="C168" s="6">
        <v>2</v>
      </c>
      <c r="D168" s="41">
        <v>3</v>
      </c>
      <c r="E168" s="41">
        <v>4</v>
      </c>
      <c r="F168" s="41">
        <v>5</v>
      </c>
      <c r="G168" s="41">
        <v>6</v>
      </c>
      <c r="H168" s="41">
        <v>7</v>
      </c>
      <c r="I168" s="41">
        <v>8</v>
      </c>
      <c r="J168" s="41">
        <v>9</v>
      </c>
      <c r="K168" s="41">
        <v>10</v>
      </c>
      <c r="L168" s="41">
        <v>11</v>
      </c>
    </row>
    <row r="169" spans="2:12" ht="16.5" thickBot="1" x14ac:dyDescent="0.3">
      <c r="B169" s="51"/>
      <c r="C169" s="6">
        <v>1</v>
      </c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6.5" thickBot="1" x14ac:dyDescent="0.3">
      <c r="B170" s="51"/>
      <c r="C170" s="6">
        <v>2</v>
      </c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6.5" thickBot="1" x14ac:dyDescent="0.3">
      <c r="B171" s="51"/>
      <c r="C171" s="6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6.5" thickBot="1" x14ac:dyDescent="0.3">
      <c r="B172" s="51" t="s">
        <v>35</v>
      </c>
      <c r="C172" s="6">
        <v>9000</v>
      </c>
      <c r="D172" s="34" t="s">
        <v>32</v>
      </c>
      <c r="E172" s="34" t="s">
        <v>32</v>
      </c>
      <c r="F172" s="34" t="s">
        <v>32</v>
      </c>
      <c r="G172" s="34" t="s">
        <v>32</v>
      </c>
      <c r="H172" s="34" t="s">
        <v>32</v>
      </c>
      <c r="I172" s="34" t="s">
        <v>32</v>
      </c>
      <c r="J172" s="34"/>
      <c r="K172" s="34"/>
      <c r="L172" s="34"/>
    </row>
    <row r="174" spans="2:12" ht="18.75" x14ac:dyDescent="0.25">
      <c r="B174" s="3"/>
    </row>
    <row r="175" spans="2:12" ht="56.25" x14ac:dyDescent="0.25">
      <c r="B175" s="3" t="s">
        <v>150</v>
      </c>
    </row>
    <row r="176" spans="2:12" ht="56.25" x14ac:dyDescent="0.25">
      <c r="B176" s="3" t="s">
        <v>151</v>
      </c>
      <c r="G176"/>
      <c r="H176"/>
      <c r="I176"/>
      <c r="J176"/>
      <c r="K176"/>
      <c r="L176"/>
    </row>
    <row r="177" spans="2:12" ht="19.5" thickBot="1" x14ac:dyDescent="0.3">
      <c r="B177" s="3"/>
      <c r="G177"/>
      <c r="H177"/>
      <c r="I177"/>
      <c r="J177"/>
      <c r="K177"/>
      <c r="L177"/>
    </row>
    <row r="178" spans="2:12" ht="16.5" thickBot="1" x14ac:dyDescent="0.3">
      <c r="B178" s="102" t="s">
        <v>4</v>
      </c>
      <c r="C178" s="102" t="s">
        <v>5</v>
      </c>
      <c r="D178" s="105" t="s">
        <v>6</v>
      </c>
      <c r="E178" s="106"/>
      <c r="F178" s="107"/>
      <c r="G178"/>
      <c r="H178"/>
      <c r="I178"/>
      <c r="J178"/>
      <c r="K178"/>
      <c r="L178"/>
    </row>
    <row r="179" spans="2:12" ht="16.5" thickBot="1" x14ac:dyDescent="0.3">
      <c r="B179" s="103"/>
      <c r="C179" s="103"/>
      <c r="D179" s="34" t="s">
        <v>192</v>
      </c>
      <c r="E179" s="34" t="s">
        <v>193</v>
      </c>
      <c r="F179" s="34" t="s">
        <v>238</v>
      </c>
      <c r="G179"/>
      <c r="H179"/>
      <c r="I179"/>
      <c r="J179"/>
      <c r="K179"/>
      <c r="L179"/>
    </row>
    <row r="180" spans="2:12" ht="48" thickBot="1" x14ac:dyDescent="0.3">
      <c r="B180" s="104"/>
      <c r="C180" s="104"/>
      <c r="D180" s="34" t="s">
        <v>7</v>
      </c>
      <c r="E180" s="34" t="s">
        <v>8</v>
      </c>
      <c r="F180" s="34" t="s">
        <v>9</v>
      </c>
      <c r="G180"/>
      <c r="H180"/>
      <c r="I180"/>
      <c r="J180"/>
      <c r="K180"/>
      <c r="L180"/>
    </row>
    <row r="181" spans="2:12" ht="16.5" thickBot="1" x14ac:dyDescent="0.3">
      <c r="B181" s="51">
        <v>1</v>
      </c>
      <c r="C181" s="6">
        <v>2</v>
      </c>
      <c r="D181" s="41">
        <v>3</v>
      </c>
      <c r="E181" s="41">
        <v>4</v>
      </c>
      <c r="F181" s="41">
        <v>5</v>
      </c>
      <c r="G181"/>
      <c r="H181"/>
      <c r="I181"/>
      <c r="J181"/>
      <c r="K181"/>
      <c r="L181"/>
    </row>
    <row r="182" spans="2:12" ht="95.25" thickBot="1" x14ac:dyDescent="0.3">
      <c r="B182" s="53" t="s">
        <v>152</v>
      </c>
      <c r="C182" s="6">
        <v>100</v>
      </c>
      <c r="D182" s="42"/>
      <c r="E182" s="42"/>
      <c r="F182" s="42"/>
      <c r="G182"/>
      <c r="H182"/>
      <c r="I182"/>
      <c r="J182"/>
      <c r="K182"/>
      <c r="L182"/>
    </row>
    <row r="183" spans="2:12" ht="63.75" thickBot="1" x14ac:dyDescent="0.3">
      <c r="B183" s="53" t="s">
        <v>153</v>
      </c>
      <c r="C183" s="6">
        <v>200</v>
      </c>
      <c r="D183" s="42"/>
      <c r="E183" s="42"/>
      <c r="F183" s="42"/>
      <c r="G183"/>
      <c r="H183"/>
      <c r="I183"/>
      <c r="J183"/>
      <c r="K183"/>
      <c r="L183"/>
    </row>
    <row r="184" spans="2:12" ht="32.25" thickBot="1" x14ac:dyDescent="0.3">
      <c r="B184" s="53" t="s">
        <v>154</v>
      </c>
      <c r="C184" s="6">
        <v>300</v>
      </c>
      <c r="D184" s="42">
        <f>D185+D187+D188+D190+D191+D193+D194+D195+D186</f>
        <v>8456993.7999999989</v>
      </c>
      <c r="E184" s="42">
        <f>E185+E187+E188+E190+E191+E193+E194+E195+E186</f>
        <v>8456993.7999999989</v>
      </c>
      <c r="F184" s="42">
        <f>F185+F187+F188+F190+F191+F193+F194+F195+F186</f>
        <v>8456993.7999999989</v>
      </c>
      <c r="G184"/>
      <c r="H184"/>
      <c r="I184"/>
      <c r="J184"/>
      <c r="K184"/>
      <c r="L184"/>
    </row>
    <row r="185" spans="2:12" ht="16.5" thickBot="1" x14ac:dyDescent="0.3">
      <c r="B185" s="53" t="s">
        <v>13</v>
      </c>
      <c r="C185" s="11"/>
      <c r="D185" s="97"/>
      <c r="E185" s="97"/>
      <c r="F185" s="97"/>
      <c r="G185"/>
      <c r="H185"/>
      <c r="I185"/>
      <c r="J185"/>
      <c r="K185"/>
      <c r="L185"/>
    </row>
    <row r="186" spans="2:12" ht="16.5" thickBot="1" x14ac:dyDescent="0.3">
      <c r="B186" s="53" t="s">
        <v>155</v>
      </c>
      <c r="C186" s="6">
        <v>301</v>
      </c>
      <c r="D186" s="98">
        <v>30000</v>
      </c>
      <c r="E186" s="98">
        <f>D186</f>
        <v>30000</v>
      </c>
      <c r="F186" s="98">
        <f>D186</f>
        <v>30000</v>
      </c>
      <c r="G186"/>
      <c r="H186"/>
      <c r="I186"/>
      <c r="J186"/>
      <c r="K186"/>
      <c r="L186"/>
    </row>
    <row r="187" spans="2:12" ht="16.5" thickBot="1" x14ac:dyDescent="0.3">
      <c r="B187" s="53" t="s">
        <v>156</v>
      </c>
      <c r="C187" s="6">
        <v>302</v>
      </c>
      <c r="D187" s="42">
        <v>349856</v>
      </c>
      <c r="E187" s="42">
        <v>349856</v>
      </c>
      <c r="F187" s="42">
        <v>349856</v>
      </c>
      <c r="G187"/>
      <c r="H187"/>
      <c r="I187"/>
      <c r="J187"/>
      <c r="K187"/>
      <c r="L187"/>
    </row>
    <row r="188" spans="2:12" ht="16.5" thickBot="1" x14ac:dyDescent="0.3">
      <c r="B188" s="53" t="s">
        <v>157</v>
      </c>
      <c r="C188" s="6">
        <v>303</v>
      </c>
      <c r="D188" s="42">
        <v>266822</v>
      </c>
      <c r="E188" s="42">
        <v>266822</v>
      </c>
      <c r="F188" s="42">
        <v>266822</v>
      </c>
      <c r="G188"/>
      <c r="H188"/>
      <c r="I188"/>
      <c r="J188"/>
      <c r="K188"/>
      <c r="L188"/>
    </row>
    <row r="189" spans="2:12" ht="16.5" thickBot="1" x14ac:dyDescent="0.3">
      <c r="B189" s="53" t="s">
        <v>158</v>
      </c>
      <c r="C189" s="6">
        <v>304</v>
      </c>
      <c r="D189" s="42"/>
      <c r="E189" s="42"/>
      <c r="F189" s="42"/>
      <c r="G189"/>
      <c r="H189"/>
      <c r="I189"/>
      <c r="J189"/>
      <c r="K189"/>
      <c r="L189"/>
    </row>
    <row r="190" spans="2:12" ht="16.5" thickBot="1" x14ac:dyDescent="0.3">
      <c r="B190" s="53" t="s">
        <v>159</v>
      </c>
      <c r="C190" s="6">
        <v>305</v>
      </c>
      <c r="D190" s="42">
        <v>1678028.55</v>
      </c>
      <c r="E190" s="42">
        <v>1678028.55</v>
      </c>
      <c r="F190" s="42">
        <v>1678028.55</v>
      </c>
      <c r="G190"/>
      <c r="H190"/>
      <c r="I190"/>
      <c r="J190"/>
      <c r="K190"/>
      <c r="L190"/>
    </row>
    <row r="191" spans="2:12" ht="16.5" thickBot="1" x14ac:dyDescent="0.3">
      <c r="B191" s="53" t="s">
        <v>160</v>
      </c>
      <c r="C191" s="6">
        <v>306</v>
      </c>
      <c r="D191" s="42">
        <v>9750</v>
      </c>
      <c r="E191" s="42">
        <v>9750</v>
      </c>
      <c r="F191" s="42">
        <v>9750</v>
      </c>
      <c r="G191"/>
      <c r="H191"/>
      <c r="I191"/>
      <c r="J191"/>
      <c r="K191"/>
      <c r="L191"/>
    </row>
    <row r="192" spans="2:12" ht="32.25" thickBot="1" x14ac:dyDescent="0.3">
      <c r="B192" s="53" t="s">
        <v>161</v>
      </c>
      <c r="C192" s="6">
        <v>307</v>
      </c>
      <c r="D192" s="42"/>
      <c r="E192" s="42"/>
      <c r="F192" s="42"/>
    </row>
    <row r="193" spans="2:15" ht="79.5" thickBot="1" x14ac:dyDescent="0.3">
      <c r="B193" s="53" t="s">
        <v>162</v>
      </c>
      <c r="C193" s="6">
        <v>308</v>
      </c>
      <c r="D193" s="42">
        <v>4774845.3499999996</v>
      </c>
      <c r="E193" s="42">
        <v>4774845.3499999996</v>
      </c>
      <c r="F193" s="42">
        <v>4774845.3499999996</v>
      </c>
    </row>
    <row r="194" spans="2:15" ht="32.25" thickBot="1" x14ac:dyDescent="0.3">
      <c r="B194" s="53" t="s">
        <v>163</v>
      </c>
      <c r="C194" s="6">
        <v>309</v>
      </c>
      <c r="D194" s="42">
        <v>250977</v>
      </c>
      <c r="E194" s="42">
        <v>250977</v>
      </c>
      <c r="F194" s="42">
        <v>250977</v>
      </c>
    </row>
    <row r="195" spans="2:15" ht="26.25" customHeight="1" thickBot="1" x14ac:dyDescent="0.3">
      <c r="B195" s="53" t="s">
        <v>164</v>
      </c>
      <c r="C195" s="6">
        <v>310</v>
      </c>
      <c r="D195" s="42">
        <v>1096714.8999999999</v>
      </c>
      <c r="E195" s="42">
        <v>1096714.8999999999</v>
      </c>
      <c r="F195" s="42">
        <v>1096714.8999999999</v>
      </c>
    </row>
    <row r="196" spans="2:15" ht="95.25" customHeight="1" thickBot="1" x14ac:dyDescent="0.3">
      <c r="B196" s="53" t="s">
        <v>165</v>
      </c>
      <c r="C196" s="6">
        <v>400</v>
      </c>
      <c r="D196" s="42"/>
      <c r="E196" s="42"/>
      <c r="F196" s="42"/>
    </row>
    <row r="197" spans="2:15" ht="48" thickBot="1" x14ac:dyDescent="0.3">
      <c r="B197" s="53" t="s">
        <v>166</v>
      </c>
      <c r="C197" s="6">
        <v>500</v>
      </c>
      <c r="D197" s="42"/>
      <c r="E197" s="42"/>
      <c r="F197" s="42"/>
    </row>
    <row r="198" spans="2:15" ht="48" thickBot="1" x14ac:dyDescent="0.3">
      <c r="B198" s="53" t="s">
        <v>167</v>
      </c>
      <c r="C198" s="6">
        <v>600</v>
      </c>
      <c r="D198" s="42">
        <f>D186+D187+D188+D190+D191+D193+D194+D195</f>
        <v>8456993.7999999989</v>
      </c>
      <c r="E198" s="42">
        <f>E182-E183+E184</f>
        <v>8456993.7999999989</v>
      </c>
      <c r="F198" s="42">
        <f>F182-F183+F184</f>
        <v>8456993.7999999989</v>
      </c>
    </row>
    <row r="199" spans="2:15" ht="16.5" thickBot="1" x14ac:dyDescent="0.3">
      <c r="B199" s="13"/>
    </row>
    <row r="200" spans="2:15" ht="31.5" customHeight="1" thickBot="1" x14ac:dyDescent="0.3">
      <c r="B200" s="102" t="s">
        <v>144</v>
      </c>
      <c r="C200" s="102" t="s">
        <v>5</v>
      </c>
      <c r="D200" s="105" t="s">
        <v>168</v>
      </c>
      <c r="E200" s="106"/>
      <c r="F200" s="107"/>
      <c r="G200" s="105" t="s">
        <v>169</v>
      </c>
      <c r="H200" s="106"/>
      <c r="I200" s="107"/>
      <c r="J200" s="105" t="s">
        <v>170</v>
      </c>
      <c r="K200" s="106"/>
      <c r="L200" s="107"/>
      <c r="M200" s="111" t="s">
        <v>6</v>
      </c>
      <c r="N200" s="112"/>
      <c r="O200" s="113"/>
    </row>
    <row r="201" spans="2:15" ht="26.25" thickBot="1" x14ac:dyDescent="0.3">
      <c r="B201" s="103"/>
      <c r="C201" s="103"/>
      <c r="D201" s="39" t="s">
        <v>192</v>
      </c>
      <c r="E201" s="39" t="s">
        <v>193</v>
      </c>
      <c r="F201" s="39" t="s">
        <v>238</v>
      </c>
      <c r="G201" s="39" t="s">
        <v>192</v>
      </c>
      <c r="H201" s="39" t="s">
        <v>193</v>
      </c>
      <c r="I201" s="39" t="s">
        <v>238</v>
      </c>
      <c r="J201" s="39" t="s">
        <v>192</v>
      </c>
      <c r="K201" s="39" t="s">
        <v>193</v>
      </c>
      <c r="L201" s="39" t="s">
        <v>238</v>
      </c>
      <c r="M201" s="30" t="s">
        <v>192</v>
      </c>
      <c r="N201" s="30" t="s">
        <v>193</v>
      </c>
      <c r="O201" s="30" t="s">
        <v>238</v>
      </c>
    </row>
    <row r="202" spans="2:15" ht="48.75" thickBot="1" x14ac:dyDescent="0.3">
      <c r="B202" s="104"/>
      <c r="C202" s="104"/>
      <c r="D202" s="38" t="s">
        <v>7</v>
      </c>
      <c r="E202" s="38" t="s">
        <v>8</v>
      </c>
      <c r="F202" s="38" t="s">
        <v>9</v>
      </c>
      <c r="G202" s="38" t="s">
        <v>7</v>
      </c>
      <c r="H202" s="38" t="s">
        <v>8</v>
      </c>
      <c r="I202" s="38" t="s">
        <v>9</v>
      </c>
      <c r="J202" s="38" t="s">
        <v>7</v>
      </c>
      <c r="K202" s="38" t="s">
        <v>8</v>
      </c>
      <c r="L202" s="38" t="s">
        <v>9</v>
      </c>
      <c r="M202" s="28" t="s">
        <v>7</v>
      </c>
      <c r="N202" s="28" t="s">
        <v>8</v>
      </c>
      <c r="O202" s="28" t="s">
        <v>9</v>
      </c>
    </row>
    <row r="203" spans="2:15" ht="16.5" thickBot="1" x14ac:dyDescent="0.3">
      <c r="B203" s="51">
        <v>1</v>
      </c>
      <c r="C203" s="6">
        <v>2</v>
      </c>
      <c r="D203" s="41">
        <v>3</v>
      </c>
      <c r="E203" s="41">
        <v>4</v>
      </c>
      <c r="F203" s="41">
        <v>5</v>
      </c>
      <c r="G203" s="41">
        <v>6</v>
      </c>
      <c r="H203" s="41">
        <v>7</v>
      </c>
      <c r="I203" s="41">
        <v>8</v>
      </c>
      <c r="J203" s="41">
        <v>9</v>
      </c>
      <c r="K203" s="41">
        <v>10</v>
      </c>
      <c r="L203" s="41">
        <v>11</v>
      </c>
      <c r="M203" s="41">
        <v>12</v>
      </c>
      <c r="N203" s="41">
        <v>13</v>
      </c>
      <c r="O203" s="41">
        <v>14</v>
      </c>
    </row>
    <row r="204" spans="2:15" ht="16.5" thickBot="1" x14ac:dyDescent="0.3">
      <c r="B204" s="56" t="s">
        <v>227</v>
      </c>
      <c r="C204" s="6">
        <v>1</v>
      </c>
      <c r="D204" s="36"/>
      <c r="E204" s="36"/>
      <c r="F204" s="36"/>
      <c r="G204" s="36">
        <v>12</v>
      </c>
      <c r="H204" s="36">
        <v>12</v>
      </c>
      <c r="I204" s="36">
        <v>12</v>
      </c>
      <c r="J204" s="36">
        <f>M204/G204</f>
        <v>2500</v>
      </c>
      <c r="K204" s="36">
        <f>N204/H204</f>
        <v>2500</v>
      </c>
      <c r="L204" s="36">
        <f>O204/I204</f>
        <v>2500</v>
      </c>
      <c r="M204" s="43">
        <v>30000</v>
      </c>
      <c r="N204" s="48">
        <v>30000</v>
      </c>
      <c r="O204" s="48">
        <v>30000</v>
      </c>
    </row>
    <row r="205" spans="2:15" ht="16.5" thickBot="1" x14ac:dyDescent="0.3">
      <c r="B205" s="77" t="s">
        <v>228</v>
      </c>
      <c r="C205" s="6"/>
      <c r="D205" s="36"/>
      <c r="E205" s="36"/>
      <c r="F205" s="36"/>
      <c r="G205" s="36"/>
      <c r="H205" s="36"/>
      <c r="I205" s="36"/>
      <c r="J205" s="36"/>
      <c r="K205" s="36"/>
      <c r="L205" s="36"/>
      <c r="M205" s="43"/>
      <c r="N205" s="17"/>
      <c r="O205" s="17"/>
    </row>
    <row r="206" spans="2:15" ht="16.5" thickBot="1" x14ac:dyDescent="0.3">
      <c r="B206" s="51" t="s">
        <v>35</v>
      </c>
      <c r="C206" s="6">
        <v>9000</v>
      </c>
      <c r="D206" s="34" t="s">
        <v>32</v>
      </c>
      <c r="E206" s="34" t="s">
        <v>32</v>
      </c>
      <c r="F206" s="34" t="s">
        <v>32</v>
      </c>
      <c r="G206" s="34" t="s">
        <v>32</v>
      </c>
      <c r="H206" s="34" t="s">
        <v>32</v>
      </c>
      <c r="I206" s="34" t="s">
        <v>32</v>
      </c>
      <c r="J206" s="34" t="s">
        <v>32</v>
      </c>
      <c r="K206" s="34" t="s">
        <v>32</v>
      </c>
      <c r="L206" s="34" t="s">
        <v>32</v>
      </c>
      <c r="M206" s="43"/>
      <c r="N206" s="48"/>
      <c r="O206" s="48"/>
    </row>
    <row r="207" spans="2:15" ht="56.25" x14ac:dyDescent="0.25">
      <c r="B207" s="40" t="s">
        <v>171</v>
      </c>
    </row>
    <row r="208" spans="2:15" ht="15.75" x14ac:dyDescent="0.25">
      <c r="B208" s="4"/>
    </row>
    <row r="209" spans="2:12" ht="56.25" x14ac:dyDescent="0.25">
      <c r="B209" s="40" t="s">
        <v>172</v>
      </c>
    </row>
    <row r="210" spans="2:12" ht="16.5" thickBot="1" x14ac:dyDescent="0.3">
      <c r="B210" s="4"/>
    </row>
    <row r="211" spans="2:12" ht="16.5" thickBot="1" x14ac:dyDescent="0.3">
      <c r="B211" s="102" t="s">
        <v>144</v>
      </c>
      <c r="C211" s="102" t="s">
        <v>5</v>
      </c>
      <c r="D211" s="105" t="s">
        <v>231</v>
      </c>
      <c r="E211" s="106"/>
      <c r="F211" s="107"/>
      <c r="G211" s="105" t="s">
        <v>174</v>
      </c>
      <c r="H211" s="106"/>
      <c r="I211" s="107"/>
      <c r="J211" s="105" t="s">
        <v>6</v>
      </c>
      <c r="K211" s="106"/>
      <c r="L211" s="107"/>
    </row>
    <row r="212" spans="2:12" ht="32.25" thickBot="1" x14ac:dyDescent="0.3">
      <c r="B212" s="103"/>
      <c r="C212" s="103"/>
      <c r="D212" s="34" t="s">
        <v>192</v>
      </c>
      <c r="E212" s="34" t="s">
        <v>193</v>
      </c>
      <c r="F212" s="34" t="s">
        <v>238</v>
      </c>
      <c r="G212" s="34" t="s">
        <v>192</v>
      </c>
      <c r="H212" s="34" t="s">
        <v>193</v>
      </c>
      <c r="I212" s="34" t="s">
        <v>238</v>
      </c>
      <c r="J212" s="34" t="s">
        <v>192</v>
      </c>
      <c r="K212" s="34" t="s">
        <v>193</v>
      </c>
      <c r="L212" s="34" t="s">
        <v>238</v>
      </c>
    </row>
    <row r="213" spans="2:12" ht="63.75" thickBot="1" x14ac:dyDescent="0.3">
      <c r="B213" s="104"/>
      <c r="C213" s="104"/>
      <c r="D213" s="34" t="s">
        <v>7</v>
      </c>
      <c r="E213" s="34" t="s">
        <v>8</v>
      </c>
      <c r="F213" s="34" t="s">
        <v>9</v>
      </c>
      <c r="G213" s="34" t="s">
        <v>7</v>
      </c>
      <c r="H213" s="34" t="s">
        <v>8</v>
      </c>
      <c r="I213" s="34" t="s">
        <v>9</v>
      </c>
      <c r="J213" s="34" t="s">
        <v>7</v>
      </c>
      <c r="K213" s="34" t="s">
        <v>8</v>
      </c>
      <c r="L213" s="34" t="s">
        <v>9</v>
      </c>
    </row>
    <row r="214" spans="2:12" ht="16.5" thickBot="1" x14ac:dyDescent="0.3">
      <c r="B214" s="51">
        <v>1</v>
      </c>
      <c r="C214" s="6">
        <v>2</v>
      </c>
      <c r="D214" s="41">
        <v>3</v>
      </c>
      <c r="E214" s="41">
        <v>4</v>
      </c>
      <c r="F214" s="41">
        <v>5</v>
      </c>
      <c r="G214" s="41">
        <v>6</v>
      </c>
      <c r="H214" s="41">
        <v>7</v>
      </c>
      <c r="I214" s="41">
        <v>8</v>
      </c>
      <c r="J214" s="41">
        <v>9</v>
      </c>
      <c r="K214" s="41">
        <v>10</v>
      </c>
      <c r="L214" s="41">
        <v>11</v>
      </c>
    </row>
    <row r="215" spans="2:12" ht="16.5" thickBot="1" x14ac:dyDescent="0.3">
      <c r="B215" s="56" t="s">
        <v>256</v>
      </c>
      <c r="C215" s="6">
        <v>1</v>
      </c>
      <c r="D215" s="36">
        <v>4</v>
      </c>
      <c r="E215" s="36">
        <v>4</v>
      </c>
      <c r="F215" s="36">
        <v>4</v>
      </c>
      <c r="G215" s="36">
        <f>J215/D215</f>
        <v>40000</v>
      </c>
      <c r="H215" s="36">
        <f t="shared" ref="H215:I215" si="9">K215/E215</f>
        <v>40000</v>
      </c>
      <c r="I215" s="36">
        <f t="shared" si="9"/>
        <v>40000</v>
      </c>
      <c r="J215" s="43">
        <v>160000</v>
      </c>
      <c r="K215" s="43">
        <f>J215</f>
        <v>160000</v>
      </c>
      <c r="L215" s="43">
        <f>J215</f>
        <v>160000</v>
      </c>
    </row>
    <row r="216" spans="2:12" ht="32.25" thickBot="1" x14ac:dyDescent="0.3">
      <c r="B216" s="80" t="s">
        <v>232</v>
      </c>
      <c r="C216" s="6">
        <v>2</v>
      </c>
      <c r="D216" s="36">
        <v>4</v>
      </c>
      <c r="E216" s="36">
        <v>4</v>
      </c>
      <c r="F216" s="36">
        <v>4</v>
      </c>
      <c r="G216" s="36">
        <f>J216/D216</f>
        <v>40000</v>
      </c>
      <c r="H216" s="36">
        <f t="shared" ref="H216:I216" si="10">K216/E216</f>
        <v>40000</v>
      </c>
      <c r="I216" s="36">
        <f t="shared" si="10"/>
        <v>40000</v>
      </c>
      <c r="J216" s="43">
        <f>J219-J215-J217</f>
        <v>160000</v>
      </c>
      <c r="K216" s="43">
        <v>160000</v>
      </c>
      <c r="L216" s="43">
        <v>160000</v>
      </c>
    </row>
    <row r="217" spans="2:12" ht="32.25" thickBot="1" x14ac:dyDescent="0.3">
      <c r="B217" s="56" t="s">
        <v>223</v>
      </c>
      <c r="C217" s="6">
        <v>3</v>
      </c>
      <c r="D217" s="36">
        <v>12</v>
      </c>
      <c r="E217" s="36">
        <v>12</v>
      </c>
      <c r="F217" s="36">
        <v>12</v>
      </c>
      <c r="G217" s="36">
        <v>2488</v>
      </c>
      <c r="H217" s="36">
        <v>2488</v>
      </c>
      <c r="I217" s="36">
        <v>2488</v>
      </c>
      <c r="J217" s="43">
        <f>G217*D217</f>
        <v>29856</v>
      </c>
      <c r="K217" s="43">
        <f t="shared" ref="K217:L217" si="11">H217*E217</f>
        <v>29856</v>
      </c>
      <c r="L217" s="43">
        <f t="shared" si="11"/>
        <v>29856</v>
      </c>
    </row>
    <row r="218" spans="2:12" ht="16.5" thickBot="1" x14ac:dyDescent="0.3">
      <c r="B218" s="51"/>
      <c r="C218" s="6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6.5" thickBot="1" x14ac:dyDescent="0.3">
      <c r="B219" s="51" t="s">
        <v>35</v>
      </c>
      <c r="C219" s="6">
        <v>9000</v>
      </c>
      <c r="D219" s="34" t="s">
        <v>32</v>
      </c>
      <c r="E219" s="34" t="s">
        <v>32</v>
      </c>
      <c r="F219" s="34" t="s">
        <v>32</v>
      </c>
      <c r="G219" s="34" t="s">
        <v>32</v>
      </c>
      <c r="H219" s="34" t="s">
        <v>32</v>
      </c>
      <c r="I219" s="34" t="s">
        <v>32</v>
      </c>
      <c r="J219" s="43">
        <v>349856</v>
      </c>
      <c r="K219" s="43">
        <v>349856</v>
      </c>
      <c r="L219" s="43">
        <v>349856</v>
      </c>
    </row>
    <row r="220" spans="2:12" ht="15.75" x14ac:dyDescent="0.25">
      <c r="B220" s="4"/>
    </row>
    <row r="221" spans="2:12" ht="15.75" x14ac:dyDescent="0.25">
      <c r="B221" s="4"/>
    </row>
    <row r="222" spans="2:12" ht="15.75" x14ac:dyDescent="0.25">
      <c r="B222" s="4"/>
    </row>
    <row r="223" spans="2:12" ht="15.75" x14ac:dyDescent="0.25">
      <c r="B223" s="4"/>
    </row>
    <row r="224" spans="2:12" ht="15.75" x14ac:dyDescent="0.25">
      <c r="B224" s="4"/>
    </row>
    <row r="225" spans="2:13" ht="56.25" x14ac:dyDescent="0.25">
      <c r="B225" s="40" t="s">
        <v>175</v>
      </c>
      <c r="J225" s="33">
        <v>785526</v>
      </c>
    </row>
    <row r="226" spans="2:13" ht="16.5" thickBot="1" x14ac:dyDescent="0.3">
      <c r="B226" s="4"/>
    </row>
    <row r="227" spans="2:13" ht="16.5" thickBot="1" x14ac:dyDescent="0.3">
      <c r="B227" s="102" t="s">
        <v>144</v>
      </c>
      <c r="C227" s="102" t="s">
        <v>5</v>
      </c>
      <c r="D227" s="105" t="s">
        <v>176</v>
      </c>
      <c r="E227" s="106"/>
      <c r="F227" s="107"/>
      <c r="G227" s="105" t="s">
        <v>177</v>
      </c>
      <c r="H227" s="106"/>
      <c r="I227" s="107"/>
      <c r="J227" s="105" t="s">
        <v>6</v>
      </c>
      <c r="K227" s="106"/>
      <c r="L227" s="107"/>
    </row>
    <row r="228" spans="2:13" ht="32.25" thickBot="1" x14ac:dyDescent="0.3">
      <c r="B228" s="103"/>
      <c r="C228" s="103"/>
      <c r="D228" s="34" t="s">
        <v>222</v>
      </c>
      <c r="E228" s="34" t="s">
        <v>193</v>
      </c>
      <c r="F228" s="34" t="s">
        <v>238</v>
      </c>
      <c r="G228" s="34" t="s">
        <v>192</v>
      </c>
      <c r="H228" s="34" t="s">
        <v>193</v>
      </c>
      <c r="I228" s="34" t="s">
        <v>238</v>
      </c>
      <c r="J228" s="34" t="s">
        <v>192</v>
      </c>
      <c r="K228" s="34" t="s">
        <v>193</v>
      </c>
      <c r="L228" s="34" t="s">
        <v>238</v>
      </c>
    </row>
    <row r="229" spans="2:13" ht="63.75" thickBot="1" x14ac:dyDescent="0.3">
      <c r="B229" s="104"/>
      <c r="C229" s="104"/>
      <c r="D229" s="34" t="s">
        <v>7</v>
      </c>
      <c r="E229" s="34" t="s">
        <v>8</v>
      </c>
      <c r="F229" s="34" t="s">
        <v>9</v>
      </c>
      <c r="G229" s="34" t="s">
        <v>7</v>
      </c>
      <c r="H229" s="34" t="s">
        <v>8</v>
      </c>
      <c r="I229" s="34" t="s">
        <v>9</v>
      </c>
      <c r="J229" s="34" t="s">
        <v>7</v>
      </c>
      <c r="K229" s="34" t="s">
        <v>8</v>
      </c>
      <c r="L229" s="34" t="s">
        <v>9</v>
      </c>
    </row>
    <row r="230" spans="2:13" ht="16.5" thickBot="1" x14ac:dyDescent="0.3">
      <c r="B230" s="51">
        <v>1</v>
      </c>
      <c r="C230" s="6">
        <v>2</v>
      </c>
      <c r="D230" s="41">
        <v>3</v>
      </c>
      <c r="E230" s="41">
        <v>4</v>
      </c>
      <c r="F230" s="41">
        <v>5</v>
      </c>
      <c r="G230" s="41">
        <v>6</v>
      </c>
      <c r="H230" s="41">
        <v>7</v>
      </c>
      <c r="I230" s="41">
        <v>8</v>
      </c>
      <c r="J230" s="41">
        <v>9</v>
      </c>
      <c r="K230" s="41">
        <v>10</v>
      </c>
      <c r="L230" s="41">
        <v>11</v>
      </c>
    </row>
    <row r="231" spans="2:13" ht="16.5" thickBot="1" x14ac:dyDescent="0.3">
      <c r="B231" s="54" t="s">
        <v>205</v>
      </c>
      <c r="C231" s="6">
        <v>1</v>
      </c>
      <c r="D231" s="34">
        <f>1719.6837/30</f>
        <v>57.322790000000005</v>
      </c>
      <c r="E231" s="34">
        <f>D231</f>
        <v>57.322790000000005</v>
      </c>
      <c r="F231" s="34">
        <f>E231</f>
        <v>57.322790000000005</v>
      </c>
      <c r="G231" s="34">
        <v>3062.89</v>
      </c>
      <c r="H231" s="34">
        <f>G231</f>
        <v>3062.89</v>
      </c>
      <c r="I231" s="34">
        <f>H231</f>
        <v>3062.89</v>
      </c>
      <c r="J231" s="57">
        <f>D231*G231</f>
        <v>175573.40026310002</v>
      </c>
      <c r="K231" s="57">
        <f>E231*H231</f>
        <v>175573.40026310002</v>
      </c>
      <c r="L231" s="57">
        <f>F231*I231</f>
        <v>175573.40026310002</v>
      </c>
    </row>
    <row r="232" spans="2:13" ht="16.5" thickBot="1" x14ac:dyDescent="0.3">
      <c r="B232" s="54" t="s">
        <v>206</v>
      </c>
      <c r="C232" s="6">
        <v>2</v>
      </c>
      <c r="D232" s="34">
        <f>165.11/30</f>
        <v>5.5036666666666667</v>
      </c>
      <c r="E232" s="34">
        <f t="shared" ref="E232:F236" si="12">D232</f>
        <v>5.5036666666666667</v>
      </c>
      <c r="F232" s="34">
        <f t="shared" si="12"/>
        <v>5.5036666666666667</v>
      </c>
      <c r="G232" s="34">
        <v>3062.89</v>
      </c>
      <c r="H232" s="34">
        <f t="shared" ref="H232:I236" si="13">G232</f>
        <v>3062.89</v>
      </c>
      <c r="I232" s="34">
        <f t="shared" si="13"/>
        <v>3062.89</v>
      </c>
      <c r="J232" s="57">
        <f t="shared" ref="J232:L236" si="14">D232*G232</f>
        <v>16857.125596666665</v>
      </c>
      <c r="K232" s="57">
        <f t="shared" si="14"/>
        <v>16857.125596666665</v>
      </c>
      <c r="L232" s="57">
        <f t="shared" si="14"/>
        <v>16857.125596666665</v>
      </c>
    </row>
    <row r="233" spans="2:13" ht="16.5" thickBot="1" x14ac:dyDescent="0.3">
      <c r="B233" s="54" t="s">
        <v>207</v>
      </c>
      <c r="C233" s="6">
        <v>3</v>
      </c>
      <c r="D233" s="34">
        <f>2692/30</f>
        <v>89.733333333333334</v>
      </c>
      <c r="E233" s="34">
        <f t="shared" si="12"/>
        <v>89.733333333333334</v>
      </c>
      <c r="F233" s="34">
        <f t="shared" si="12"/>
        <v>89.733333333333334</v>
      </c>
      <c r="G233" s="34">
        <v>63.36</v>
      </c>
      <c r="H233" s="34">
        <f t="shared" si="13"/>
        <v>63.36</v>
      </c>
      <c r="I233" s="34">
        <f t="shared" si="13"/>
        <v>63.36</v>
      </c>
      <c r="J233" s="57">
        <f t="shared" si="14"/>
        <v>5685.5039999999999</v>
      </c>
      <c r="K233" s="57">
        <f t="shared" si="14"/>
        <v>5685.5039999999999</v>
      </c>
      <c r="L233" s="57">
        <f t="shared" si="14"/>
        <v>5685.5039999999999</v>
      </c>
    </row>
    <row r="234" spans="2:13" ht="16.5" thickBot="1" x14ac:dyDescent="0.3">
      <c r="B234" s="54" t="s">
        <v>208</v>
      </c>
      <c r="C234" s="6">
        <v>4</v>
      </c>
      <c r="D234" s="34">
        <v>17.029800000000002</v>
      </c>
      <c r="E234" s="34">
        <f t="shared" si="12"/>
        <v>17.029800000000002</v>
      </c>
      <c r="F234" s="34">
        <f t="shared" si="12"/>
        <v>17.029800000000002</v>
      </c>
      <c r="G234" s="34">
        <v>5514.82</v>
      </c>
      <c r="H234" s="34">
        <f t="shared" si="13"/>
        <v>5514.82</v>
      </c>
      <c r="I234" s="34">
        <f t="shared" si="13"/>
        <v>5514.82</v>
      </c>
      <c r="J234" s="57">
        <f>D234*G234</f>
        <v>93916.281636</v>
      </c>
      <c r="K234" s="57">
        <f t="shared" si="14"/>
        <v>93916.281636</v>
      </c>
      <c r="L234" s="57">
        <f t="shared" si="14"/>
        <v>93916.281636</v>
      </c>
    </row>
    <row r="235" spans="2:13" ht="16.5" thickBot="1" x14ac:dyDescent="0.3">
      <c r="B235" s="54" t="s">
        <v>209</v>
      </c>
      <c r="C235" s="6">
        <v>5</v>
      </c>
      <c r="D235" s="34">
        <v>111.36</v>
      </c>
      <c r="E235" s="34">
        <f t="shared" si="12"/>
        <v>111.36</v>
      </c>
      <c r="F235" s="34">
        <f t="shared" si="12"/>
        <v>111.36</v>
      </c>
      <c r="G235" s="34">
        <v>33.5</v>
      </c>
      <c r="H235" s="34">
        <f t="shared" si="13"/>
        <v>33.5</v>
      </c>
      <c r="I235" s="34">
        <f t="shared" si="13"/>
        <v>33.5</v>
      </c>
      <c r="J235" s="57">
        <f>D235*G235</f>
        <v>3730.56</v>
      </c>
      <c r="K235" s="57">
        <f t="shared" si="14"/>
        <v>3730.56</v>
      </c>
      <c r="L235" s="57">
        <f t="shared" si="14"/>
        <v>3730.56</v>
      </c>
    </row>
    <row r="236" spans="2:13" ht="16.5" thickBot="1" x14ac:dyDescent="0.3">
      <c r="B236" s="54" t="s">
        <v>210</v>
      </c>
      <c r="C236" s="6">
        <v>6</v>
      </c>
      <c r="D236" s="34">
        <v>179</v>
      </c>
      <c r="E236" s="34">
        <f t="shared" si="12"/>
        <v>179</v>
      </c>
      <c r="F236" s="34">
        <f t="shared" si="12"/>
        <v>179</v>
      </c>
      <c r="G236" s="34">
        <v>38.97</v>
      </c>
      <c r="H236" s="34">
        <f t="shared" si="13"/>
        <v>38.97</v>
      </c>
      <c r="I236" s="34">
        <f t="shared" si="13"/>
        <v>38.97</v>
      </c>
      <c r="J236" s="57">
        <f>D236*G236</f>
        <v>6975.63</v>
      </c>
      <c r="K236" s="57">
        <f t="shared" si="14"/>
        <v>6975.63</v>
      </c>
      <c r="L236" s="57">
        <f t="shared" si="14"/>
        <v>6975.63</v>
      </c>
    </row>
    <row r="237" spans="2:13" ht="16.5" thickBot="1" x14ac:dyDescent="0.3">
      <c r="B237" s="54"/>
      <c r="C237" s="6">
        <v>7</v>
      </c>
      <c r="D237" s="34">
        <f t="shared" ref="D237:F237" si="15">J237/G237</f>
        <v>404.99970639308094</v>
      </c>
      <c r="E237" s="34">
        <f t="shared" si="15"/>
        <v>404.99970639308094</v>
      </c>
      <c r="F237" s="34">
        <f t="shared" si="15"/>
        <v>404.99970639308094</v>
      </c>
      <c r="G237" s="34">
        <v>1192.07</v>
      </c>
      <c r="H237" s="34">
        <v>1192.07</v>
      </c>
      <c r="I237" s="34">
        <v>1192.07</v>
      </c>
      <c r="J237" s="57">
        <v>482788</v>
      </c>
      <c r="K237" s="57">
        <v>482788</v>
      </c>
      <c r="L237" s="57">
        <v>482788</v>
      </c>
    </row>
    <row r="238" spans="2:13" ht="16.5" thickBot="1" x14ac:dyDescent="0.3">
      <c r="B238" s="51" t="s">
        <v>35</v>
      </c>
      <c r="C238" s="6">
        <v>9000</v>
      </c>
      <c r="D238" s="34" t="s">
        <v>32</v>
      </c>
      <c r="E238" s="34" t="s">
        <v>32</v>
      </c>
      <c r="F238" s="34" t="s">
        <v>32</v>
      </c>
      <c r="G238" s="34" t="s">
        <v>32</v>
      </c>
      <c r="H238" s="34" t="s">
        <v>32</v>
      </c>
      <c r="I238" s="34" t="s">
        <v>32</v>
      </c>
      <c r="J238" s="57">
        <f>J231+J232+J233+J234+J235+J236+J237-0.5</f>
        <v>785526.00149576669</v>
      </c>
      <c r="K238" s="57">
        <f>K231+K232+K233+K234+K235+K236+K237-0.5</f>
        <v>785526.00149576669</v>
      </c>
      <c r="L238" s="57">
        <f>L231+L232+L233+L234+L235+L236+L237-0.5</f>
        <v>785526.00149576669</v>
      </c>
    </row>
    <row r="239" spans="2:13" ht="15.75" x14ac:dyDescent="0.25">
      <c r="B239" s="4"/>
      <c r="M239" s="69"/>
    </row>
    <row r="240" spans="2:13" ht="56.25" x14ac:dyDescent="0.25">
      <c r="B240" s="40" t="s">
        <v>178</v>
      </c>
    </row>
    <row r="241" spans="2:15" ht="16.5" thickBot="1" x14ac:dyDescent="0.3">
      <c r="B241" s="4"/>
    </row>
    <row r="242" spans="2:15" ht="47.25" customHeight="1" thickBot="1" x14ac:dyDescent="0.3">
      <c r="B242" s="114" t="s">
        <v>130</v>
      </c>
      <c r="C242" s="114" t="s">
        <v>5</v>
      </c>
      <c r="D242" s="105" t="s">
        <v>179</v>
      </c>
      <c r="E242" s="106"/>
      <c r="F242" s="107"/>
      <c r="G242" s="105" t="s">
        <v>180</v>
      </c>
      <c r="H242" s="106"/>
      <c r="I242" s="107"/>
      <c r="J242" s="105" t="s">
        <v>181</v>
      </c>
      <c r="K242" s="106"/>
      <c r="L242" s="107"/>
      <c r="M242" s="111" t="s">
        <v>6</v>
      </c>
      <c r="N242" s="112"/>
      <c r="O242" s="113"/>
    </row>
    <row r="243" spans="2:15" ht="26.25" thickBot="1" x14ac:dyDescent="0.3">
      <c r="B243" s="115"/>
      <c r="C243" s="115"/>
      <c r="D243" s="39" t="s">
        <v>192</v>
      </c>
      <c r="E243" s="39" t="s">
        <v>193</v>
      </c>
      <c r="F243" s="39" t="s">
        <v>238</v>
      </c>
      <c r="G243" s="39" t="s">
        <v>192</v>
      </c>
      <c r="H243" s="39" t="s">
        <v>193</v>
      </c>
      <c r="I243" s="39" t="s">
        <v>238</v>
      </c>
      <c r="J243" s="39" t="s">
        <v>192</v>
      </c>
      <c r="K243" s="39" t="s">
        <v>193</v>
      </c>
      <c r="L243" s="39" t="s">
        <v>238</v>
      </c>
      <c r="M243" s="30" t="s">
        <v>192</v>
      </c>
      <c r="N243" s="30" t="s">
        <v>193</v>
      </c>
      <c r="O243" s="30" t="s">
        <v>238</v>
      </c>
    </row>
    <row r="244" spans="2:15" ht="48.75" thickBot="1" x14ac:dyDescent="0.3">
      <c r="B244" s="116"/>
      <c r="C244" s="116"/>
      <c r="D244" s="38" t="s">
        <v>7</v>
      </c>
      <c r="E244" s="38" t="s">
        <v>8</v>
      </c>
      <c r="F244" s="38" t="s">
        <v>9</v>
      </c>
      <c r="G244" s="38" t="s">
        <v>7</v>
      </c>
      <c r="H244" s="38" t="s">
        <v>8</v>
      </c>
      <c r="I244" s="38" t="s">
        <v>9</v>
      </c>
      <c r="J244" s="38" t="s">
        <v>7</v>
      </c>
      <c r="K244" s="38" t="s">
        <v>8</v>
      </c>
      <c r="L244" s="38" t="s">
        <v>9</v>
      </c>
      <c r="M244" s="28" t="s">
        <v>7</v>
      </c>
      <c r="N244" s="28" t="s">
        <v>8</v>
      </c>
      <c r="O244" s="28" t="s">
        <v>9</v>
      </c>
    </row>
    <row r="245" spans="2:15" ht="16.5" thickBot="1" x14ac:dyDescent="0.3">
      <c r="B245" s="51">
        <v>1</v>
      </c>
      <c r="C245" s="6">
        <v>2</v>
      </c>
      <c r="D245" s="41">
        <v>3</v>
      </c>
      <c r="E245" s="41">
        <v>4</v>
      </c>
      <c r="F245" s="41">
        <v>5</v>
      </c>
      <c r="G245" s="41">
        <v>6</v>
      </c>
      <c r="H245" s="41">
        <v>7</v>
      </c>
      <c r="I245" s="41">
        <v>8</v>
      </c>
      <c r="J245" s="41">
        <v>9</v>
      </c>
      <c r="K245" s="41">
        <v>10</v>
      </c>
      <c r="L245" s="41">
        <v>11</v>
      </c>
      <c r="M245" s="41">
        <v>12</v>
      </c>
      <c r="N245" s="41">
        <v>13</v>
      </c>
      <c r="O245" s="41">
        <v>14</v>
      </c>
    </row>
    <row r="246" spans="2:15" ht="16.5" thickBot="1" x14ac:dyDescent="0.3">
      <c r="B246" s="51"/>
      <c r="C246" s="6">
        <v>1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17"/>
      <c r="N246" s="17"/>
      <c r="O246" s="17"/>
    </row>
    <row r="247" spans="2:15" ht="16.5" thickBot="1" x14ac:dyDescent="0.3">
      <c r="B247" s="51"/>
      <c r="C247" s="6">
        <v>2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17"/>
      <c r="N247" s="17"/>
      <c r="O247" s="17"/>
    </row>
    <row r="248" spans="2:15" ht="16.5" thickBot="1" x14ac:dyDescent="0.3">
      <c r="B248" s="51"/>
      <c r="C248" s="6"/>
      <c r="D248" s="34"/>
      <c r="E248" s="34"/>
      <c r="F248" s="34"/>
      <c r="G248" s="34"/>
      <c r="H248" s="34"/>
      <c r="I248" s="34"/>
      <c r="J248" s="34"/>
      <c r="K248" s="34"/>
      <c r="L248" s="34"/>
      <c r="M248" s="6"/>
      <c r="N248" s="6"/>
      <c r="O248" s="6"/>
    </row>
    <row r="249" spans="2:15" ht="16.5" thickBot="1" x14ac:dyDescent="0.3">
      <c r="B249" s="51" t="s">
        <v>35</v>
      </c>
      <c r="C249" s="6">
        <v>9000</v>
      </c>
      <c r="D249" s="34" t="s">
        <v>32</v>
      </c>
      <c r="E249" s="34" t="s">
        <v>32</v>
      </c>
      <c r="F249" s="34" t="s">
        <v>32</v>
      </c>
      <c r="G249" s="34" t="s">
        <v>32</v>
      </c>
      <c r="H249" s="34" t="s">
        <v>32</v>
      </c>
      <c r="I249" s="34" t="s">
        <v>32</v>
      </c>
      <c r="J249" s="34" t="s">
        <v>32</v>
      </c>
      <c r="K249" s="34" t="s">
        <v>32</v>
      </c>
      <c r="L249" s="34" t="s">
        <v>32</v>
      </c>
      <c r="M249" s="17"/>
      <c r="N249" s="17"/>
      <c r="O249" s="17"/>
    </row>
    <row r="250" spans="2:15" ht="15.75" x14ac:dyDescent="0.25">
      <c r="B250" s="4"/>
    </row>
    <row r="251" spans="2:15" ht="56.25" x14ac:dyDescent="0.25">
      <c r="B251" s="40" t="s">
        <v>182</v>
      </c>
    </row>
    <row r="252" spans="2:15" ht="16.5" thickBot="1" x14ac:dyDescent="0.3">
      <c r="B252" s="4"/>
    </row>
    <row r="253" spans="2:15" ht="16.5" thickBot="1" x14ac:dyDescent="0.3">
      <c r="B253" s="102" t="s">
        <v>130</v>
      </c>
      <c r="C253" s="102" t="s">
        <v>5</v>
      </c>
      <c r="D253" s="105" t="s">
        <v>183</v>
      </c>
      <c r="E253" s="106"/>
      <c r="F253" s="107"/>
      <c r="G253" s="105" t="s">
        <v>184</v>
      </c>
      <c r="H253" s="106"/>
      <c r="I253" s="107"/>
      <c r="J253" s="111" t="s">
        <v>6</v>
      </c>
      <c r="K253" s="112"/>
      <c r="L253" s="113"/>
      <c r="M253" s="76"/>
    </row>
    <row r="254" spans="2:15" ht="32.25" thickBot="1" x14ac:dyDescent="0.3">
      <c r="B254" s="103"/>
      <c r="C254" s="103"/>
      <c r="D254" s="34" t="s">
        <v>192</v>
      </c>
      <c r="E254" s="34" t="s">
        <v>193</v>
      </c>
      <c r="F254" s="34" t="s">
        <v>238</v>
      </c>
      <c r="G254" s="34" t="s">
        <v>192</v>
      </c>
      <c r="H254" s="34" t="s">
        <v>193</v>
      </c>
      <c r="I254" s="34" t="s">
        <v>238</v>
      </c>
      <c r="J254" s="34" t="s">
        <v>192</v>
      </c>
      <c r="K254" s="34" t="s">
        <v>193</v>
      </c>
      <c r="L254" s="34" t="s">
        <v>238</v>
      </c>
      <c r="M254" s="31"/>
    </row>
    <row r="255" spans="2:15" ht="63.75" thickBot="1" x14ac:dyDescent="0.3">
      <c r="B255" s="104"/>
      <c r="C255" s="104"/>
      <c r="D255" s="34" t="s">
        <v>7</v>
      </c>
      <c r="E255" s="34" t="s">
        <v>8</v>
      </c>
      <c r="F255" s="34" t="s">
        <v>9</v>
      </c>
      <c r="G255" s="34" t="s">
        <v>7</v>
      </c>
      <c r="H255" s="34" t="s">
        <v>8</v>
      </c>
      <c r="I255" s="34" t="s">
        <v>9</v>
      </c>
      <c r="J255" s="34" t="s">
        <v>7</v>
      </c>
      <c r="K255" s="34" t="s">
        <v>8</v>
      </c>
      <c r="L255" s="34" t="s">
        <v>9</v>
      </c>
      <c r="M255" s="31"/>
    </row>
    <row r="256" spans="2:15" ht="16.5" thickBot="1" x14ac:dyDescent="0.3">
      <c r="B256" s="51">
        <v>1</v>
      </c>
      <c r="C256" s="6">
        <v>2</v>
      </c>
      <c r="D256" s="41">
        <v>3</v>
      </c>
      <c r="E256" s="41">
        <v>4</v>
      </c>
      <c r="F256" s="41">
        <v>5</v>
      </c>
      <c r="G256" s="41">
        <v>6</v>
      </c>
      <c r="H256" s="41">
        <v>7</v>
      </c>
      <c r="I256" s="41">
        <v>8</v>
      </c>
      <c r="J256" s="41">
        <v>9</v>
      </c>
      <c r="K256" s="41">
        <v>10</v>
      </c>
      <c r="L256" s="41">
        <v>11</v>
      </c>
      <c r="M256" s="31"/>
    </row>
    <row r="257" spans="2:13" ht="32.25" thickBot="1" x14ac:dyDescent="0.3">
      <c r="B257" s="54" t="s">
        <v>212</v>
      </c>
      <c r="C257" s="6">
        <v>1</v>
      </c>
      <c r="D257" s="34" t="s">
        <v>213</v>
      </c>
      <c r="E257" s="34" t="s">
        <v>213</v>
      </c>
      <c r="F257" s="34" t="s">
        <v>213</v>
      </c>
      <c r="G257" s="34">
        <v>12</v>
      </c>
      <c r="H257" s="34">
        <v>12</v>
      </c>
      <c r="I257" s="34">
        <v>12</v>
      </c>
      <c r="J257" s="42">
        <v>76320</v>
      </c>
      <c r="K257" s="42">
        <f t="shared" ref="K257:K265" si="16">J257</f>
        <v>76320</v>
      </c>
      <c r="L257" s="42">
        <f>J257</f>
        <v>76320</v>
      </c>
      <c r="M257" s="31"/>
    </row>
    <row r="258" spans="2:13" ht="32.25" thickBot="1" x14ac:dyDescent="0.3">
      <c r="B258" s="54" t="s">
        <v>214</v>
      </c>
      <c r="C258" s="6">
        <v>4</v>
      </c>
      <c r="D258" s="34" t="s">
        <v>213</v>
      </c>
      <c r="E258" s="34" t="s">
        <v>213</v>
      </c>
      <c r="F258" s="34" t="s">
        <v>213</v>
      </c>
      <c r="G258" s="34">
        <v>2</v>
      </c>
      <c r="H258" s="34">
        <v>2</v>
      </c>
      <c r="I258" s="34">
        <v>2</v>
      </c>
      <c r="J258" s="42">
        <v>56803.16</v>
      </c>
      <c r="K258" s="42">
        <f t="shared" si="16"/>
        <v>56803.16</v>
      </c>
      <c r="L258" s="42">
        <f>K258</f>
        <v>56803.16</v>
      </c>
      <c r="M258" s="31"/>
    </row>
    <row r="259" spans="2:13" ht="32.25" thickBot="1" x14ac:dyDescent="0.3">
      <c r="B259" s="54" t="s">
        <v>215</v>
      </c>
      <c r="C259" s="6">
        <v>5</v>
      </c>
      <c r="D259" s="34" t="s">
        <v>213</v>
      </c>
      <c r="E259" s="34" t="s">
        <v>213</v>
      </c>
      <c r="F259" s="34" t="s">
        <v>213</v>
      </c>
      <c r="G259" s="34">
        <v>1</v>
      </c>
      <c r="H259" s="34">
        <v>1</v>
      </c>
      <c r="I259" s="34">
        <v>1</v>
      </c>
      <c r="J259" s="42">
        <v>57050</v>
      </c>
      <c r="K259" s="42">
        <f t="shared" si="16"/>
        <v>57050</v>
      </c>
      <c r="L259" s="42">
        <f>J259</f>
        <v>57050</v>
      </c>
      <c r="M259" s="31"/>
    </row>
    <row r="260" spans="2:13" ht="32.25" thickBot="1" x14ac:dyDescent="0.3">
      <c r="B260" s="54" t="s">
        <v>216</v>
      </c>
      <c r="C260" s="6">
        <v>6</v>
      </c>
      <c r="D260" s="34" t="s">
        <v>213</v>
      </c>
      <c r="E260" s="34" t="s">
        <v>213</v>
      </c>
      <c r="F260" s="34" t="s">
        <v>213</v>
      </c>
      <c r="G260" s="34">
        <v>1</v>
      </c>
      <c r="H260" s="34">
        <v>1</v>
      </c>
      <c r="I260" s="34">
        <v>1</v>
      </c>
      <c r="J260" s="42">
        <v>32580</v>
      </c>
      <c r="K260" s="42">
        <f t="shared" si="16"/>
        <v>32580</v>
      </c>
      <c r="L260" s="42">
        <f>J260</f>
        <v>32580</v>
      </c>
      <c r="M260" s="31"/>
    </row>
    <row r="261" spans="2:13" ht="32.25" thickBot="1" x14ac:dyDescent="0.3">
      <c r="B261" s="54" t="s">
        <v>217</v>
      </c>
      <c r="C261" s="6">
        <v>8</v>
      </c>
      <c r="D261" s="34" t="s">
        <v>213</v>
      </c>
      <c r="E261" s="34" t="s">
        <v>213</v>
      </c>
      <c r="F261" s="34" t="s">
        <v>213</v>
      </c>
      <c r="G261" s="34">
        <v>1</v>
      </c>
      <c r="H261" s="34">
        <v>1</v>
      </c>
      <c r="I261" s="34">
        <v>1</v>
      </c>
      <c r="J261" s="42">
        <v>19305</v>
      </c>
      <c r="K261" s="42">
        <f t="shared" si="16"/>
        <v>19305</v>
      </c>
      <c r="L261" s="42">
        <f>J261</f>
        <v>19305</v>
      </c>
      <c r="M261" s="31"/>
    </row>
    <row r="262" spans="2:13" ht="32.25" thickBot="1" x14ac:dyDescent="0.3">
      <c r="B262" s="54" t="s">
        <v>218</v>
      </c>
      <c r="C262" s="6">
        <v>10</v>
      </c>
      <c r="D262" s="34" t="s">
        <v>213</v>
      </c>
      <c r="E262" s="34" t="s">
        <v>213</v>
      </c>
      <c r="F262" s="34" t="s">
        <v>213</v>
      </c>
      <c r="G262" s="34">
        <v>2</v>
      </c>
      <c r="H262" s="34">
        <v>2</v>
      </c>
      <c r="I262" s="34">
        <v>2</v>
      </c>
      <c r="J262" s="42">
        <v>12300</v>
      </c>
      <c r="K262" s="42">
        <f t="shared" si="16"/>
        <v>12300</v>
      </c>
      <c r="L262" s="42">
        <f>J262</f>
        <v>12300</v>
      </c>
      <c r="M262" s="31"/>
    </row>
    <row r="263" spans="2:13" ht="32.25" thickBot="1" x14ac:dyDescent="0.3">
      <c r="B263" s="80" t="s">
        <v>233</v>
      </c>
      <c r="C263" s="6">
        <v>2</v>
      </c>
      <c r="D263" s="34" t="s">
        <v>213</v>
      </c>
      <c r="E263" s="34" t="s">
        <v>213</v>
      </c>
      <c r="F263" s="34" t="s">
        <v>213</v>
      </c>
      <c r="G263" s="34">
        <v>3</v>
      </c>
      <c r="H263" s="34">
        <v>3</v>
      </c>
      <c r="I263" s="34">
        <v>3</v>
      </c>
      <c r="J263" s="42">
        <v>35264.18</v>
      </c>
      <c r="K263" s="42">
        <f t="shared" si="16"/>
        <v>35264.18</v>
      </c>
      <c r="L263" s="42">
        <f>J263</f>
        <v>35264.18</v>
      </c>
      <c r="M263" s="31"/>
    </row>
    <row r="264" spans="2:13" ht="32.25" thickBot="1" x14ac:dyDescent="0.3">
      <c r="B264" s="81" t="s">
        <v>261</v>
      </c>
      <c r="C264" s="6"/>
      <c r="D264" s="34" t="s">
        <v>213</v>
      </c>
      <c r="E264" s="34" t="s">
        <v>213</v>
      </c>
      <c r="F264" s="34" t="s">
        <v>213</v>
      </c>
      <c r="G264" s="34">
        <v>1</v>
      </c>
      <c r="H264" s="34">
        <v>1</v>
      </c>
      <c r="I264" s="34">
        <v>1</v>
      </c>
      <c r="J264" s="42">
        <f>40038+18342+28992.67+16456.47</f>
        <v>103829.14</v>
      </c>
      <c r="K264" s="42">
        <f t="shared" si="16"/>
        <v>103829.14</v>
      </c>
      <c r="L264" s="42">
        <f>K264</f>
        <v>103829.14</v>
      </c>
      <c r="M264" s="31"/>
    </row>
    <row r="265" spans="2:13" ht="32.25" thickBot="1" x14ac:dyDescent="0.3">
      <c r="B265" s="80" t="s">
        <v>255</v>
      </c>
      <c r="C265" s="6" t="s">
        <v>257</v>
      </c>
      <c r="D265" s="34" t="s">
        <v>213</v>
      </c>
      <c r="E265" s="34" t="s">
        <v>213</v>
      </c>
      <c r="F265" s="34" t="s">
        <v>213</v>
      </c>
      <c r="G265" s="34">
        <v>12</v>
      </c>
      <c r="H265" s="34">
        <v>12</v>
      </c>
      <c r="I265" s="34">
        <v>12</v>
      </c>
      <c r="J265" s="42">
        <f>94110.52+60486.44+15192.03+14708.24+1312069.84</f>
        <v>1496567.07</v>
      </c>
      <c r="K265" s="42">
        <f t="shared" si="16"/>
        <v>1496567.07</v>
      </c>
      <c r="L265" s="42">
        <f>J265</f>
        <v>1496567.07</v>
      </c>
      <c r="M265" s="31"/>
    </row>
    <row r="266" spans="2:13" ht="16.5" thickBot="1" x14ac:dyDescent="0.3">
      <c r="B266" s="51" t="s">
        <v>35</v>
      </c>
      <c r="C266" s="6">
        <v>9000</v>
      </c>
      <c r="D266" s="34" t="s">
        <v>32</v>
      </c>
      <c r="E266" s="34" t="s">
        <v>32</v>
      </c>
      <c r="F266" s="34" t="s">
        <v>32</v>
      </c>
      <c r="G266" s="34" t="s">
        <v>32</v>
      </c>
      <c r="H266" s="34" t="s">
        <v>32</v>
      </c>
      <c r="I266" s="34" t="s">
        <v>32</v>
      </c>
      <c r="J266" s="42">
        <f>SUM(J257:J265)</f>
        <v>1890018.55</v>
      </c>
      <c r="K266" s="42">
        <f>SUM(K257:K265)</f>
        <v>1890018.55</v>
      </c>
      <c r="L266" s="42">
        <f>SUM(L257:L265)</f>
        <v>1890018.55</v>
      </c>
      <c r="M266" s="31"/>
    </row>
    <row r="267" spans="2:13" ht="15.75" x14ac:dyDescent="0.25">
      <c r="B267" s="71"/>
      <c r="C267" s="71"/>
      <c r="D267" s="72"/>
      <c r="E267" s="72"/>
      <c r="F267" s="72"/>
      <c r="G267" s="72"/>
      <c r="H267" s="72"/>
      <c r="I267" s="72"/>
      <c r="J267" s="101"/>
      <c r="K267" s="101"/>
      <c r="L267" s="101"/>
      <c r="M267" s="31"/>
    </row>
    <row r="268" spans="2:13" x14ac:dyDescent="0.25">
      <c r="J268" s="69"/>
    </row>
    <row r="269" spans="2:13" ht="147" customHeight="1" x14ac:dyDescent="0.25">
      <c r="B269" s="4"/>
    </row>
    <row r="270" spans="2:13" ht="56.25" x14ac:dyDescent="0.25">
      <c r="B270" s="40" t="s">
        <v>185</v>
      </c>
    </row>
    <row r="271" spans="2:13" ht="16.5" thickBot="1" x14ac:dyDescent="0.3">
      <c r="B271" s="21"/>
    </row>
    <row r="272" spans="2:13" ht="16.5" thickBot="1" x14ac:dyDescent="0.3">
      <c r="B272" s="102" t="s">
        <v>144</v>
      </c>
      <c r="C272" s="108" t="s">
        <v>5</v>
      </c>
      <c r="D272" s="105" t="s">
        <v>186</v>
      </c>
      <c r="E272" s="106"/>
      <c r="F272" s="107"/>
      <c r="G272" s="105" t="s">
        <v>187</v>
      </c>
      <c r="H272" s="106"/>
      <c r="I272" s="107"/>
      <c r="J272" s="105" t="s">
        <v>6</v>
      </c>
      <c r="K272" s="106"/>
      <c r="L272" s="107"/>
    </row>
    <row r="273" spans="2:12" ht="32.25" thickBot="1" x14ac:dyDescent="0.3">
      <c r="B273" s="103"/>
      <c r="C273" s="109"/>
      <c r="D273" s="34" t="s">
        <v>192</v>
      </c>
      <c r="E273" s="34" t="s">
        <v>193</v>
      </c>
      <c r="F273" s="34" t="s">
        <v>238</v>
      </c>
      <c r="G273" s="34" t="s">
        <v>192</v>
      </c>
      <c r="H273" s="34" t="s">
        <v>193</v>
      </c>
      <c r="I273" s="34" t="s">
        <v>238</v>
      </c>
      <c r="J273" s="34" t="s">
        <v>192</v>
      </c>
      <c r="K273" s="34" t="s">
        <v>193</v>
      </c>
      <c r="L273" s="34" t="s">
        <v>245</v>
      </c>
    </row>
    <row r="274" spans="2:12" ht="63.75" thickBot="1" x14ac:dyDescent="0.3">
      <c r="B274" s="104"/>
      <c r="C274" s="110"/>
      <c r="D274" s="34" t="s">
        <v>7</v>
      </c>
      <c r="E274" s="34" t="s">
        <v>8</v>
      </c>
      <c r="F274" s="34" t="s">
        <v>9</v>
      </c>
      <c r="G274" s="34" t="s">
        <v>7</v>
      </c>
      <c r="H274" s="34" t="s">
        <v>8</v>
      </c>
      <c r="I274" s="34" t="s">
        <v>9</v>
      </c>
      <c r="J274" s="34" t="s">
        <v>7</v>
      </c>
      <c r="K274" s="34" t="s">
        <v>8</v>
      </c>
      <c r="L274" s="34" t="s">
        <v>9</v>
      </c>
    </row>
    <row r="275" spans="2:12" ht="16.5" thickBot="1" x14ac:dyDescent="0.3">
      <c r="B275" s="51">
        <v>1</v>
      </c>
      <c r="C275" s="6">
        <v>2</v>
      </c>
      <c r="D275" s="41">
        <v>3</v>
      </c>
      <c r="E275" s="41">
        <v>4</v>
      </c>
      <c r="F275" s="41">
        <v>5</v>
      </c>
      <c r="G275" s="41">
        <v>6</v>
      </c>
      <c r="H275" s="41">
        <v>7</v>
      </c>
      <c r="I275" s="41">
        <v>8</v>
      </c>
      <c r="J275" s="41">
        <v>9</v>
      </c>
      <c r="K275" s="41">
        <v>10</v>
      </c>
      <c r="L275" s="41">
        <v>11</v>
      </c>
    </row>
    <row r="276" spans="2:12" ht="16.5" thickBot="1" x14ac:dyDescent="0.3">
      <c r="B276" s="96" t="s">
        <v>219</v>
      </c>
      <c r="C276" s="6">
        <v>1</v>
      </c>
      <c r="D276" s="34">
        <v>970</v>
      </c>
      <c r="E276" s="34">
        <v>970</v>
      </c>
      <c r="F276" s="34">
        <v>970</v>
      </c>
      <c r="G276" s="34">
        <f>J276/D276</f>
        <v>10.051546391752577</v>
      </c>
      <c r="H276" s="34">
        <f t="shared" ref="H276:I276" si="17">K276/E276</f>
        <v>10.051546391752577</v>
      </c>
      <c r="I276" s="34">
        <f t="shared" si="17"/>
        <v>10.051546391752577</v>
      </c>
      <c r="J276" s="34">
        <v>9750</v>
      </c>
      <c r="K276" s="34">
        <v>9750</v>
      </c>
      <c r="L276" s="34">
        <v>9750</v>
      </c>
    </row>
    <row r="277" spans="2:12" ht="16.5" thickBot="1" x14ac:dyDescent="0.3">
      <c r="B277" s="51"/>
      <c r="C277" s="6">
        <v>2</v>
      </c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6.5" thickBot="1" x14ac:dyDescent="0.3">
      <c r="B278" s="51"/>
      <c r="C278" s="6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6.5" thickBot="1" x14ac:dyDescent="0.3">
      <c r="B279" s="51" t="s">
        <v>35</v>
      </c>
      <c r="C279" s="6">
        <v>9000</v>
      </c>
      <c r="D279" s="34" t="s">
        <v>32</v>
      </c>
      <c r="E279" s="34" t="s">
        <v>32</v>
      </c>
      <c r="F279" s="34" t="s">
        <v>32</v>
      </c>
      <c r="G279" s="34" t="s">
        <v>32</v>
      </c>
      <c r="H279" s="34" t="s">
        <v>32</v>
      </c>
      <c r="I279" s="34" t="s">
        <v>32</v>
      </c>
      <c r="J279" s="34">
        <f>J276</f>
        <v>9750</v>
      </c>
      <c r="K279" s="34">
        <f t="shared" ref="K279:L279" si="18">K276</f>
        <v>9750</v>
      </c>
      <c r="L279" s="34">
        <f t="shared" si="18"/>
        <v>9750</v>
      </c>
    </row>
    <row r="280" spans="2:12" ht="15.75" x14ac:dyDescent="0.25">
      <c r="B280" s="4"/>
    </row>
    <row r="281" spans="2:12" ht="93.75" x14ac:dyDescent="0.25">
      <c r="B281" s="40" t="s">
        <v>188</v>
      </c>
    </row>
    <row r="282" spans="2:12" ht="16.5" thickBot="1" x14ac:dyDescent="0.3">
      <c r="B282" s="4"/>
    </row>
    <row r="283" spans="2:12" ht="16.5" thickBot="1" x14ac:dyDescent="0.3">
      <c r="B283" s="102" t="s">
        <v>144</v>
      </c>
      <c r="C283" s="102" t="s">
        <v>5</v>
      </c>
      <c r="D283" s="105" t="s">
        <v>189</v>
      </c>
      <c r="E283" s="106"/>
      <c r="F283" s="107"/>
      <c r="G283" s="105" t="s">
        <v>190</v>
      </c>
      <c r="H283" s="106"/>
      <c r="I283" s="107"/>
      <c r="J283" s="105" t="s">
        <v>6</v>
      </c>
      <c r="K283" s="106"/>
      <c r="L283" s="107"/>
    </row>
    <row r="284" spans="2:12" ht="32.25" thickBot="1" x14ac:dyDescent="0.3">
      <c r="B284" s="103"/>
      <c r="C284" s="103"/>
      <c r="D284" s="34" t="s">
        <v>192</v>
      </c>
      <c r="E284" s="34" t="s">
        <v>193</v>
      </c>
      <c r="F284" s="34" t="s">
        <v>238</v>
      </c>
      <c r="G284" s="34" t="s">
        <v>192</v>
      </c>
      <c r="H284" s="34" t="s">
        <v>193</v>
      </c>
      <c r="I284" s="34" t="s">
        <v>238</v>
      </c>
      <c r="J284" s="34" t="s">
        <v>222</v>
      </c>
      <c r="K284" s="34" t="s">
        <v>193</v>
      </c>
      <c r="L284" s="34" t="s">
        <v>238</v>
      </c>
    </row>
    <row r="285" spans="2:12" ht="63.75" thickBot="1" x14ac:dyDescent="0.3">
      <c r="B285" s="104"/>
      <c r="C285" s="104"/>
      <c r="D285" s="34" t="s">
        <v>7</v>
      </c>
      <c r="E285" s="34" t="s">
        <v>8</v>
      </c>
      <c r="F285" s="34" t="s">
        <v>9</v>
      </c>
      <c r="G285" s="34" t="s">
        <v>7</v>
      </c>
      <c r="H285" s="34" t="s">
        <v>8</v>
      </c>
      <c r="I285" s="34" t="s">
        <v>9</v>
      </c>
      <c r="J285" s="34" t="s">
        <v>7</v>
      </c>
      <c r="K285" s="34" t="s">
        <v>8</v>
      </c>
      <c r="L285" s="34" t="s">
        <v>9</v>
      </c>
    </row>
    <row r="286" spans="2:12" ht="16.5" thickBot="1" x14ac:dyDescent="0.3">
      <c r="B286" s="51">
        <v>1</v>
      </c>
      <c r="C286" s="6">
        <v>2</v>
      </c>
      <c r="D286" s="41">
        <v>3</v>
      </c>
      <c r="E286" s="41">
        <v>4</v>
      </c>
      <c r="F286" s="41">
        <v>5</v>
      </c>
      <c r="G286" s="41">
        <v>6</v>
      </c>
      <c r="H286" s="41">
        <v>7</v>
      </c>
      <c r="I286" s="41">
        <v>8</v>
      </c>
      <c r="J286" s="41">
        <v>9</v>
      </c>
      <c r="K286" s="41">
        <v>10</v>
      </c>
      <c r="L286" s="41">
        <v>11</v>
      </c>
    </row>
    <row r="287" spans="2:12" ht="16.5" thickBot="1" x14ac:dyDescent="0.3">
      <c r="B287" s="51"/>
      <c r="C287" s="6">
        <v>1</v>
      </c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6.5" thickBot="1" x14ac:dyDescent="0.3">
      <c r="B288" s="51"/>
      <c r="C288" s="6">
        <v>2</v>
      </c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6.5" thickBot="1" x14ac:dyDescent="0.3">
      <c r="B289" s="51"/>
      <c r="C289" s="6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6.5" thickBot="1" x14ac:dyDescent="0.3">
      <c r="B290" s="51" t="s">
        <v>35</v>
      </c>
      <c r="C290" s="6">
        <v>9000</v>
      </c>
      <c r="D290" s="34" t="s">
        <v>32</v>
      </c>
      <c r="E290" s="34" t="s">
        <v>32</v>
      </c>
      <c r="F290" s="34" t="s">
        <v>32</v>
      </c>
      <c r="G290" s="34" t="s">
        <v>32</v>
      </c>
      <c r="H290" s="34" t="s">
        <v>32</v>
      </c>
      <c r="I290" s="34" t="s">
        <v>32</v>
      </c>
      <c r="J290" s="34"/>
      <c r="K290" s="34"/>
      <c r="L290" s="34"/>
    </row>
    <row r="293" spans="2:12" ht="16.5" x14ac:dyDescent="0.25">
      <c r="B293" s="32"/>
    </row>
  </sheetData>
  <mergeCells count="142">
    <mergeCell ref="B7:B9"/>
    <mergeCell ref="C7:C9"/>
    <mergeCell ref="D7:F7"/>
    <mergeCell ref="B21:B24"/>
    <mergeCell ref="C21:C24"/>
    <mergeCell ref="D21:D24"/>
    <mergeCell ref="E21:L21"/>
    <mergeCell ref="M36:M39"/>
    <mergeCell ref="E37:E39"/>
    <mergeCell ref="F37:L37"/>
    <mergeCell ref="F38:F39"/>
    <mergeCell ref="G38:G39"/>
    <mergeCell ref="H38:H39"/>
    <mergeCell ref="M21:M24"/>
    <mergeCell ref="E22:E24"/>
    <mergeCell ref="F22:L22"/>
    <mergeCell ref="F23:F24"/>
    <mergeCell ref="G23:G24"/>
    <mergeCell ref="H23:H24"/>
    <mergeCell ref="I23:J23"/>
    <mergeCell ref="K23:L23"/>
    <mergeCell ref="I38:J38"/>
    <mergeCell ref="K38:L38"/>
    <mergeCell ref="B51:B54"/>
    <mergeCell ref="C51:C54"/>
    <mergeCell ref="D51:D54"/>
    <mergeCell ref="E51:L51"/>
    <mergeCell ref="B36:B39"/>
    <mergeCell ref="C36:C39"/>
    <mergeCell ref="D36:D39"/>
    <mergeCell ref="E36:L36"/>
    <mergeCell ref="B68:B70"/>
    <mergeCell ref="C68:C70"/>
    <mergeCell ref="D68:F68"/>
    <mergeCell ref="C77:C78"/>
    <mergeCell ref="D77:D78"/>
    <mergeCell ref="E77:E78"/>
    <mergeCell ref="F77:F78"/>
    <mergeCell ref="M51:M54"/>
    <mergeCell ref="E52:E54"/>
    <mergeCell ref="F52:L52"/>
    <mergeCell ref="F53:F54"/>
    <mergeCell ref="G53:G54"/>
    <mergeCell ref="H53:H54"/>
    <mergeCell ref="I53:J53"/>
    <mergeCell ref="K53:L53"/>
    <mergeCell ref="I87:I88"/>
    <mergeCell ref="C92:C93"/>
    <mergeCell ref="D92:D93"/>
    <mergeCell ref="E92:E93"/>
    <mergeCell ref="F92:F93"/>
    <mergeCell ref="G92:G93"/>
    <mergeCell ref="H92:H93"/>
    <mergeCell ref="I92:I93"/>
    <mergeCell ref="B82:B84"/>
    <mergeCell ref="C82:C84"/>
    <mergeCell ref="D82:F82"/>
    <mergeCell ref="G82:I82"/>
    <mergeCell ref="C87:C88"/>
    <mergeCell ref="D87:D88"/>
    <mergeCell ref="E87:E88"/>
    <mergeCell ref="F87:F88"/>
    <mergeCell ref="G87:G88"/>
    <mergeCell ref="H87:H88"/>
    <mergeCell ref="M109:O109"/>
    <mergeCell ref="B120:B122"/>
    <mergeCell ref="C120:C122"/>
    <mergeCell ref="D120:F120"/>
    <mergeCell ref="G120:I120"/>
    <mergeCell ref="J120:L120"/>
    <mergeCell ref="M120:O120"/>
    <mergeCell ref="I99:I100"/>
    <mergeCell ref="B109:B111"/>
    <mergeCell ref="C109:C111"/>
    <mergeCell ref="D109:F109"/>
    <mergeCell ref="G109:I109"/>
    <mergeCell ref="J109:L109"/>
    <mergeCell ref="C99:C100"/>
    <mergeCell ref="D99:D100"/>
    <mergeCell ref="E99:E100"/>
    <mergeCell ref="F99:F100"/>
    <mergeCell ref="G99:G100"/>
    <mergeCell ref="H99:H100"/>
    <mergeCell ref="B132:B134"/>
    <mergeCell ref="C132:C134"/>
    <mergeCell ref="D132:F132"/>
    <mergeCell ref="G132:I132"/>
    <mergeCell ref="J132:L132"/>
    <mergeCell ref="B143:B145"/>
    <mergeCell ref="C143:C145"/>
    <mergeCell ref="D143:F143"/>
    <mergeCell ref="G143:I143"/>
    <mergeCell ref="J143:L143"/>
    <mergeCell ref="B154:B156"/>
    <mergeCell ref="C154:C156"/>
    <mergeCell ref="D154:F154"/>
    <mergeCell ref="G154:I154"/>
    <mergeCell ref="J154:L154"/>
    <mergeCell ref="B165:B167"/>
    <mergeCell ref="D165:F165"/>
    <mergeCell ref="G165:I165"/>
    <mergeCell ref="J165:L165"/>
    <mergeCell ref="B200:B202"/>
    <mergeCell ref="C200:C202"/>
    <mergeCell ref="D200:F200"/>
    <mergeCell ref="G200:I200"/>
    <mergeCell ref="J200:L200"/>
    <mergeCell ref="M200:O200"/>
    <mergeCell ref="B178:B180"/>
    <mergeCell ref="C178:C180"/>
    <mergeCell ref="D178:F178"/>
    <mergeCell ref="B242:B244"/>
    <mergeCell ref="C242:C244"/>
    <mergeCell ref="D242:F242"/>
    <mergeCell ref="G242:I242"/>
    <mergeCell ref="J242:L242"/>
    <mergeCell ref="M242:O242"/>
    <mergeCell ref="B211:B213"/>
    <mergeCell ref="C211:C213"/>
    <mergeCell ref="D211:F211"/>
    <mergeCell ref="G211:I211"/>
    <mergeCell ref="J211:L211"/>
    <mergeCell ref="B227:B229"/>
    <mergeCell ref="C227:C229"/>
    <mergeCell ref="D227:F227"/>
    <mergeCell ref="G227:I227"/>
    <mergeCell ref="J227:L227"/>
    <mergeCell ref="B283:B285"/>
    <mergeCell ref="C283:C285"/>
    <mergeCell ref="D283:F283"/>
    <mergeCell ref="G283:I283"/>
    <mergeCell ref="J283:L283"/>
    <mergeCell ref="B253:B255"/>
    <mergeCell ref="C253:C255"/>
    <mergeCell ref="D253:F253"/>
    <mergeCell ref="G253:I253"/>
    <mergeCell ref="B272:B274"/>
    <mergeCell ref="C272:C274"/>
    <mergeCell ref="D272:F272"/>
    <mergeCell ref="G272:I272"/>
    <mergeCell ref="J272:L272"/>
    <mergeCell ref="J253:L253"/>
  </mergeCells>
  <hyperlinks>
    <hyperlink ref="B96" location="P2635" display="P2635"/>
    <hyperlink ref="B97" location="P2635" display="P2635"/>
    <hyperlink ref="B104" r:id="rId1" display="consultantplus://offline/ref=19B99B6FCE0580F17ECE36E31D7E9BD690DDF63C5A3D71B1D03825B2A75FA34A2B740FB83C492814F7DFCAD3B6v6E"/>
  </hyperlinks>
  <pageMargins left="0" right="0" top="0.74803149606299213" bottom="0.74803149606299213" header="0.31496062992125984" footer="0.31496062992125984"/>
  <pageSetup paperSize="9" scale="63" fitToHeight="0" orientation="landscape" r:id="rId2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289"/>
  <sheetViews>
    <sheetView tabSelected="1" workbookViewId="0">
      <selection activeCell="S5" sqref="S5"/>
    </sheetView>
  </sheetViews>
  <sheetFormatPr defaultRowHeight="15" x14ac:dyDescent="0.25"/>
  <cols>
    <col min="2" max="2" width="45.28515625" customWidth="1"/>
    <col min="4" max="4" width="18.5703125" style="33" customWidth="1"/>
    <col min="5" max="5" width="18.28515625" style="33" customWidth="1"/>
    <col min="6" max="6" width="18.140625" style="33" customWidth="1"/>
    <col min="7" max="7" width="10.5703125" style="33" bestFit="1" customWidth="1"/>
    <col min="8" max="9" width="10.140625" style="33" bestFit="1" customWidth="1"/>
    <col min="10" max="10" width="14.28515625" style="33" bestFit="1" customWidth="1"/>
    <col min="11" max="12" width="10" style="33" bestFit="1" customWidth="1"/>
    <col min="13" max="13" width="14.28515625" bestFit="1" customWidth="1"/>
  </cols>
  <sheetData>
    <row r="3" spans="2:12" ht="15.75" x14ac:dyDescent="0.25">
      <c r="B3" s="4"/>
      <c r="G3"/>
      <c r="H3"/>
      <c r="I3"/>
      <c r="J3"/>
      <c r="K3"/>
      <c r="L3"/>
    </row>
    <row r="4" spans="2:12" ht="15.75" x14ac:dyDescent="0.25">
      <c r="B4" s="4"/>
      <c r="G4"/>
      <c r="H4"/>
      <c r="I4"/>
      <c r="J4"/>
      <c r="K4"/>
      <c r="L4"/>
    </row>
    <row r="5" spans="2:12" ht="56.25" x14ac:dyDescent="0.25">
      <c r="B5" s="3" t="s">
        <v>78</v>
      </c>
      <c r="G5"/>
      <c r="H5"/>
      <c r="I5"/>
      <c r="J5"/>
      <c r="K5"/>
      <c r="L5"/>
    </row>
    <row r="6" spans="2:12" ht="150" x14ac:dyDescent="0.25">
      <c r="B6" s="3" t="s">
        <v>79</v>
      </c>
      <c r="G6"/>
      <c r="H6"/>
      <c r="I6"/>
      <c r="J6"/>
      <c r="K6"/>
      <c r="L6"/>
    </row>
    <row r="7" spans="2:12" ht="19.5" thickBot="1" x14ac:dyDescent="0.3">
      <c r="B7" s="3"/>
      <c r="G7"/>
      <c r="H7"/>
      <c r="I7"/>
      <c r="J7"/>
      <c r="K7"/>
      <c r="L7"/>
    </row>
    <row r="8" spans="2:12" ht="16.5" thickBot="1" x14ac:dyDescent="0.3">
      <c r="B8" s="102" t="s">
        <v>4</v>
      </c>
      <c r="C8" s="102" t="s">
        <v>5</v>
      </c>
      <c r="D8" s="105" t="s">
        <v>6</v>
      </c>
      <c r="E8" s="106"/>
      <c r="F8" s="107"/>
      <c r="G8"/>
      <c r="H8"/>
      <c r="I8"/>
      <c r="J8"/>
      <c r="K8"/>
      <c r="L8"/>
    </row>
    <row r="9" spans="2:12" ht="16.5" thickBot="1" x14ac:dyDescent="0.3">
      <c r="B9" s="103"/>
      <c r="C9" s="103"/>
      <c r="D9" s="34" t="s">
        <v>222</v>
      </c>
      <c r="E9" s="34" t="s">
        <v>193</v>
      </c>
      <c r="F9" s="34" t="s">
        <v>238</v>
      </c>
      <c r="G9"/>
      <c r="H9"/>
      <c r="I9"/>
      <c r="J9"/>
      <c r="K9"/>
      <c r="L9"/>
    </row>
    <row r="10" spans="2:12" ht="48" thickBot="1" x14ac:dyDescent="0.3">
      <c r="B10" s="104"/>
      <c r="C10" s="104"/>
      <c r="D10" s="34" t="s">
        <v>7</v>
      </c>
      <c r="E10" s="34" t="s">
        <v>8</v>
      </c>
      <c r="F10" s="34" t="s">
        <v>9</v>
      </c>
      <c r="G10"/>
      <c r="H10"/>
      <c r="I10"/>
      <c r="J10"/>
      <c r="K10"/>
      <c r="L10"/>
    </row>
    <row r="11" spans="2:12" ht="16.5" thickBot="1" x14ac:dyDescent="0.3">
      <c r="B11" s="58">
        <v>1</v>
      </c>
      <c r="C11" s="6">
        <v>2</v>
      </c>
      <c r="D11" s="41">
        <v>3</v>
      </c>
      <c r="E11" s="41">
        <v>4</v>
      </c>
      <c r="F11" s="41">
        <v>5</v>
      </c>
    </row>
    <row r="12" spans="2:12" ht="48" thickBot="1" x14ac:dyDescent="0.3">
      <c r="B12" s="60" t="s">
        <v>80</v>
      </c>
      <c r="C12" s="6">
        <v>100</v>
      </c>
      <c r="D12" s="34"/>
      <c r="E12" s="34"/>
      <c r="F12" s="34"/>
    </row>
    <row r="13" spans="2:12" ht="48" thickBot="1" x14ac:dyDescent="0.3">
      <c r="B13" s="60" t="s">
        <v>81</v>
      </c>
      <c r="C13" s="6">
        <v>200</v>
      </c>
      <c r="D13" s="34"/>
      <c r="E13" s="34"/>
      <c r="F13" s="34"/>
    </row>
    <row r="14" spans="2:12" ht="16.5" thickBot="1" x14ac:dyDescent="0.3">
      <c r="B14" s="60" t="s">
        <v>82</v>
      </c>
      <c r="C14" s="6">
        <v>300</v>
      </c>
      <c r="D14" s="42"/>
      <c r="E14" s="42"/>
      <c r="F14" s="42"/>
    </row>
    <row r="15" spans="2:12" ht="48" thickBot="1" x14ac:dyDescent="0.3">
      <c r="B15" s="60" t="s">
        <v>83</v>
      </c>
      <c r="C15" s="6">
        <v>400</v>
      </c>
      <c r="D15" s="42"/>
      <c r="E15" s="34"/>
      <c r="F15" s="34"/>
    </row>
    <row r="16" spans="2:12" ht="48" thickBot="1" x14ac:dyDescent="0.3">
      <c r="B16" s="60" t="s">
        <v>84</v>
      </c>
      <c r="C16" s="6">
        <v>500</v>
      </c>
      <c r="D16" s="42"/>
      <c r="E16" s="34"/>
      <c r="F16" s="34"/>
    </row>
    <row r="17" spans="2:13" ht="32.25" thickBot="1" x14ac:dyDescent="0.3">
      <c r="B17" s="60" t="s">
        <v>85</v>
      </c>
      <c r="C17" s="6">
        <v>600</v>
      </c>
      <c r="D17" s="42">
        <f>D14</f>
        <v>0</v>
      </c>
      <c r="E17" s="42">
        <f t="shared" ref="E17:F17" si="0">E14</f>
        <v>0</v>
      </c>
      <c r="F17" s="42">
        <f t="shared" si="0"/>
        <v>0</v>
      </c>
    </row>
    <row r="18" spans="2:13" ht="15.75" x14ac:dyDescent="0.25">
      <c r="B18" s="21"/>
    </row>
    <row r="19" spans="2:13" ht="15.75" thickBot="1" x14ac:dyDescent="0.3">
      <c r="B19" s="22"/>
    </row>
    <row r="20" spans="2:13" ht="16.5" thickBot="1" x14ac:dyDescent="0.3">
      <c r="B20" s="102" t="s">
        <v>86</v>
      </c>
      <c r="C20" s="102" t="s">
        <v>5</v>
      </c>
      <c r="D20" s="126" t="s">
        <v>87</v>
      </c>
      <c r="E20" s="105" t="s">
        <v>88</v>
      </c>
      <c r="F20" s="106"/>
      <c r="G20" s="106"/>
      <c r="H20" s="106"/>
      <c r="I20" s="106"/>
      <c r="J20" s="106"/>
      <c r="K20" s="106"/>
      <c r="L20" s="107"/>
      <c r="M20" s="102" t="s">
        <v>89</v>
      </c>
    </row>
    <row r="21" spans="2:13" ht="16.5" thickBot="1" x14ac:dyDescent="0.3">
      <c r="B21" s="103"/>
      <c r="C21" s="103"/>
      <c r="D21" s="127"/>
      <c r="E21" s="126" t="s">
        <v>90</v>
      </c>
      <c r="F21" s="105" t="s">
        <v>13</v>
      </c>
      <c r="G21" s="106"/>
      <c r="H21" s="106"/>
      <c r="I21" s="106"/>
      <c r="J21" s="106"/>
      <c r="K21" s="106"/>
      <c r="L21" s="107"/>
      <c r="M21" s="103"/>
    </row>
    <row r="22" spans="2:13" ht="16.5" thickBot="1" x14ac:dyDescent="0.3">
      <c r="B22" s="103"/>
      <c r="C22" s="103"/>
      <c r="D22" s="127"/>
      <c r="E22" s="127"/>
      <c r="F22" s="126" t="s">
        <v>91</v>
      </c>
      <c r="G22" s="126" t="s">
        <v>92</v>
      </c>
      <c r="H22" s="126" t="s">
        <v>93</v>
      </c>
      <c r="I22" s="105" t="s">
        <v>94</v>
      </c>
      <c r="J22" s="107"/>
      <c r="K22" s="105" t="s">
        <v>95</v>
      </c>
      <c r="L22" s="107"/>
      <c r="M22" s="103"/>
    </row>
    <row r="23" spans="2:13" ht="95.25" thickBot="1" x14ac:dyDescent="0.3">
      <c r="B23" s="104"/>
      <c r="C23" s="104"/>
      <c r="D23" s="128"/>
      <c r="E23" s="128"/>
      <c r="F23" s="128"/>
      <c r="G23" s="128"/>
      <c r="H23" s="128"/>
      <c r="I23" s="34" t="s">
        <v>96</v>
      </c>
      <c r="J23" s="34" t="s">
        <v>97</v>
      </c>
      <c r="K23" s="34" t="s">
        <v>96</v>
      </c>
      <c r="L23" s="34" t="s">
        <v>98</v>
      </c>
      <c r="M23" s="104"/>
    </row>
    <row r="24" spans="2:13" ht="16.5" thickBot="1" x14ac:dyDescent="0.3">
      <c r="B24" s="62">
        <v>1</v>
      </c>
      <c r="C24" s="41">
        <v>2</v>
      </c>
      <c r="D24" s="41">
        <v>3</v>
      </c>
      <c r="E24" s="41">
        <v>4</v>
      </c>
      <c r="F24" s="41">
        <v>5</v>
      </c>
      <c r="G24" s="41">
        <v>6</v>
      </c>
      <c r="H24" s="41">
        <v>7</v>
      </c>
      <c r="I24" s="41">
        <v>8</v>
      </c>
      <c r="J24" s="41">
        <v>9</v>
      </c>
      <c r="K24" s="41">
        <v>10</v>
      </c>
      <c r="L24" s="41">
        <v>11</v>
      </c>
      <c r="M24" s="41">
        <v>12</v>
      </c>
    </row>
    <row r="25" spans="2:13" ht="16.5" thickBot="1" x14ac:dyDescent="0.3">
      <c r="B25" s="79" t="s">
        <v>198</v>
      </c>
      <c r="C25" s="6">
        <v>1</v>
      </c>
      <c r="D25" s="39"/>
      <c r="E25" s="39">
        <f>F25+G25+H25+J25+L25</f>
        <v>0</v>
      </c>
      <c r="F25" s="39"/>
      <c r="G25" s="39">
        <f>F25*20%</f>
        <v>0</v>
      </c>
      <c r="H25" s="39"/>
      <c r="I25" s="39">
        <v>30</v>
      </c>
      <c r="J25" s="39"/>
      <c r="K25" s="39">
        <v>30</v>
      </c>
      <c r="L25" s="39">
        <f>(F25+G25+H25)*K25/100</f>
        <v>0</v>
      </c>
      <c r="M25" s="57">
        <f>D25*E25*2</f>
        <v>0</v>
      </c>
    </row>
    <row r="26" spans="2:13" ht="16.5" thickBot="1" x14ac:dyDescent="0.3">
      <c r="B26" s="79" t="s">
        <v>199</v>
      </c>
      <c r="C26" s="6">
        <v>2</v>
      </c>
      <c r="D26" s="39"/>
      <c r="E26" s="39"/>
      <c r="F26" s="39"/>
      <c r="G26" s="39"/>
      <c r="H26" s="39"/>
      <c r="I26" s="39"/>
      <c r="J26" s="39"/>
      <c r="K26" s="39"/>
      <c r="L26" s="39"/>
      <c r="M26" s="57"/>
    </row>
    <row r="27" spans="2:13" ht="16.5" thickBot="1" x14ac:dyDescent="0.3">
      <c r="B27" s="79" t="s">
        <v>200</v>
      </c>
      <c r="C27" s="6">
        <v>3</v>
      </c>
      <c r="D27" s="39"/>
      <c r="E27" s="39">
        <f t="shared" ref="E27:E28" si="1">F27+G27+H27+J27+L27</f>
        <v>0</v>
      </c>
      <c r="F27" s="39"/>
      <c r="G27" s="39">
        <f t="shared" ref="G27:G28" si="2">F27*20%</f>
        <v>0</v>
      </c>
      <c r="H27" s="39"/>
      <c r="I27" s="39">
        <v>30</v>
      </c>
      <c r="J27" s="39"/>
      <c r="K27" s="39">
        <v>30</v>
      </c>
      <c r="L27" s="39">
        <f t="shared" ref="L27:L28" si="3">(F27+G27+H27)*K27/100</f>
        <v>0</v>
      </c>
      <c r="M27" s="57">
        <f>D27*E27*2</f>
        <v>0</v>
      </c>
    </row>
    <row r="28" spans="2:13" ht="16.5" thickBot="1" x14ac:dyDescent="0.3">
      <c r="B28" s="79" t="s">
        <v>201</v>
      </c>
      <c r="C28" s="6">
        <v>4</v>
      </c>
      <c r="D28" s="39"/>
      <c r="E28" s="39">
        <f t="shared" si="1"/>
        <v>0</v>
      </c>
      <c r="F28" s="39"/>
      <c r="G28" s="39">
        <f t="shared" si="2"/>
        <v>0</v>
      </c>
      <c r="H28" s="39"/>
      <c r="I28" s="39">
        <v>30</v>
      </c>
      <c r="J28" s="39"/>
      <c r="K28" s="39">
        <v>30</v>
      </c>
      <c r="L28" s="39">
        <f t="shared" si="3"/>
        <v>0</v>
      </c>
      <c r="M28" s="57">
        <f>D28*E28*12</f>
        <v>0</v>
      </c>
    </row>
    <row r="29" spans="2:13" ht="16.5" thickBot="1" x14ac:dyDescent="0.3">
      <c r="B29" s="78" t="s">
        <v>35</v>
      </c>
      <c r="C29" s="6">
        <v>9000</v>
      </c>
      <c r="D29" s="39" t="s">
        <v>32</v>
      </c>
      <c r="E29" s="39">
        <f>E25+E26+E27+E28</f>
        <v>0</v>
      </c>
      <c r="F29" s="39"/>
      <c r="G29" s="39">
        <f t="shared" ref="G29" si="4">G25+G26+G27+G28</f>
        <v>0</v>
      </c>
      <c r="H29" s="39"/>
      <c r="I29" s="39"/>
      <c r="J29" s="39">
        <f>J25+J26+J27+J28</f>
        <v>0</v>
      </c>
      <c r="K29" s="39"/>
      <c r="L29" s="39">
        <f>L25+L26+L27+L28</f>
        <v>0</v>
      </c>
      <c r="M29" s="57">
        <f>M25+M26+M27+M28</f>
        <v>0</v>
      </c>
    </row>
    <row r="30" spans="2:13" ht="18.75" x14ac:dyDescent="0.25">
      <c r="B30" s="1" t="s">
        <v>99</v>
      </c>
    </row>
    <row r="31" spans="2:13" ht="75" x14ac:dyDescent="0.25">
      <c r="B31" s="40" t="s">
        <v>239</v>
      </c>
    </row>
    <row r="32" spans="2:13" ht="18.75" x14ac:dyDescent="0.25">
      <c r="B32" s="46" t="s">
        <v>100</v>
      </c>
    </row>
    <row r="33" spans="2:13" ht="93.75" x14ac:dyDescent="0.25">
      <c r="B33" s="40" t="s">
        <v>236</v>
      </c>
    </row>
    <row r="34" spans="2:13" ht="18.75" thickBot="1" x14ac:dyDescent="0.3">
      <c r="B34" s="23"/>
    </row>
    <row r="35" spans="2:13" ht="16.5" thickBot="1" x14ac:dyDescent="0.3">
      <c r="B35" s="102" t="s">
        <v>86</v>
      </c>
      <c r="C35" s="102" t="s">
        <v>5</v>
      </c>
      <c r="D35" s="126" t="s">
        <v>87</v>
      </c>
      <c r="E35" s="105" t="s">
        <v>88</v>
      </c>
      <c r="F35" s="106"/>
      <c r="G35" s="106"/>
      <c r="H35" s="106"/>
      <c r="I35" s="106"/>
      <c r="J35" s="106"/>
      <c r="K35" s="106"/>
      <c r="L35" s="107"/>
      <c r="M35" s="102" t="s">
        <v>89</v>
      </c>
    </row>
    <row r="36" spans="2:13" ht="16.5" thickBot="1" x14ac:dyDescent="0.3">
      <c r="B36" s="103"/>
      <c r="C36" s="103"/>
      <c r="D36" s="127"/>
      <c r="E36" s="126" t="s">
        <v>90</v>
      </c>
      <c r="F36" s="105" t="s">
        <v>13</v>
      </c>
      <c r="G36" s="106"/>
      <c r="H36" s="106"/>
      <c r="I36" s="106"/>
      <c r="J36" s="106"/>
      <c r="K36" s="106"/>
      <c r="L36" s="107"/>
      <c r="M36" s="103"/>
    </row>
    <row r="37" spans="2:13" ht="16.5" thickBot="1" x14ac:dyDescent="0.3">
      <c r="B37" s="103"/>
      <c r="C37" s="103"/>
      <c r="D37" s="127"/>
      <c r="E37" s="127"/>
      <c r="F37" s="126" t="s">
        <v>91</v>
      </c>
      <c r="G37" s="126" t="s">
        <v>92</v>
      </c>
      <c r="H37" s="126" t="s">
        <v>101</v>
      </c>
      <c r="I37" s="105" t="s">
        <v>94</v>
      </c>
      <c r="J37" s="107"/>
      <c r="K37" s="105" t="s">
        <v>95</v>
      </c>
      <c r="L37" s="107"/>
      <c r="M37" s="103"/>
    </row>
    <row r="38" spans="2:13" ht="95.25" thickBot="1" x14ac:dyDescent="0.3">
      <c r="B38" s="104"/>
      <c r="C38" s="104"/>
      <c r="D38" s="128"/>
      <c r="E38" s="128"/>
      <c r="F38" s="128"/>
      <c r="G38" s="128"/>
      <c r="H38" s="128"/>
      <c r="I38" s="34" t="s">
        <v>96</v>
      </c>
      <c r="J38" s="34" t="s">
        <v>97</v>
      </c>
      <c r="K38" s="34" t="s">
        <v>96</v>
      </c>
      <c r="L38" s="34" t="s">
        <v>98</v>
      </c>
      <c r="M38" s="104"/>
    </row>
    <row r="39" spans="2:13" ht="16.5" thickBot="1" x14ac:dyDescent="0.3">
      <c r="B39" s="58">
        <v>1</v>
      </c>
      <c r="C39" s="6">
        <v>2</v>
      </c>
      <c r="D39" s="41">
        <v>3</v>
      </c>
      <c r="E39" s="41">
        <v>4</v>
      </c>
      <c r="F39" s="41">
        <v>5</v>
      </c>
      <c r="G39" s="41">
        <v>6</v>
      </c>
      <c r="H39" s="41">
        <v>7</v>
      </c>
      <c r="I39" s="41">
        <v>8</v>
      </c>
      <c r="J39" s="41">
        <v>9</v>
      </c>
      <c r="K39" s="41">
        <v>10</v>
      </c>
      <c r="L39" s="41">
        <v>11</v>
      </c>
      <c r="M39" s="41">
        <v>12</v>
      </c>
    </row>
    <row r="40" spans="2:13" ht="16.5" thickBot="1" x14ac:dyDescent="0.3">
      <c r="B40" s="79" t="s">
        <v>198</v>
      </c>
      <c r="C40" s="6">
        <v>1</v>
      </c>
      <c r="D40" s="39"/>
      <c r="E40" s="39"/>
      <c r="F40" s="39"/>
      <c r="G40" s="39"/>
      <c r="H40" s="39"/>
      <c r="I40" s="39"/>
      <c r="J40" s="39"/>
      <c r="K40" s="39"/>
      <c r="L40" s="39"/>
      <c r="M40" s="57"/>
    </row>
    <row r="41" spans="2:13" ht="16.5" thickBot="1" x14ac:dyDescent="0.3">
      <c r="B41" s="79" t="s">
        <v>199</v>
      </c>
      <c r="C41" s="6">
        <v>2</v>
      </c>
      <c r="D41" s="39"/>
      <c r="E41" s="39"/>
      <c r="F41" s="39"/>
      <c r="G41" s="39"/>
      <c r="H41" s="39"/>
      <c r="I41" s="39"/>
      <c r="J41" s="39"/>
      <c r="K41" s="39"/>
      <c r="L41" s="39"/>
      <c r="M41" s="57"/>
    </row>
    <row r="42" spans="2:13" ht="16.5" thickBot="1" x14ac:dyDescent="0.3">
      <c r="B42" s="79" t="s">
        <v>200</v>
      </c>
      <c r="C42" s="6">
        <v>3</v>
      </c>
      <c r="D42" s="39"/>
      <c r="E42" s="39"/>
      <c r="F42" s="39"/>
      <c r="G42" s="39"/>
      <c r="H42" s="39"/>
      <c r="I42" s="39"/>
      <c r="J42" s="39"/>
      <c r="K42" s="39"/>
      <c r="L42" s="39"/>
      <c r="M42" s="57"/>
    </row>
    <row r="43" spans="2:13" ht="16.5" thickBot="1" x14ac:dyDescent="0.3">
      <c r="B43" s="79" t="s">
        <v>201</v>
      </c>
      <c r="C43" s="6">
        <v>4</v>
      </c>
      <c r="D43" s="39"/>
      <c r="E43" s="39"/>
      <c r="F43" s="39"/>
      <c r="G43" s="39"/>
      <c r="H43" s="39"/>
      <c r="I43" s="39"/>
      <c r="J43" s="39"/>
      <c r="K43" s="39"/>
      <c r="L43" s="39"/>
      <c r="M43" s="57"/>
    </row>
    <row r="44" spans="2:13" ht="16.5" thickBot="1" x14ac:dyDescent="0.3">
      <c r="B44" s="78" t="s">
        <v>35</v>
      </c>
      <c r="C44" s="6">
        <v>9000</v>
      </c>
      <c r="D44" s="39" t="s">
        <v>32</v>
      </c>
      <c r="E44" s="39"/>
      <c r="F44" s="39"/>
      <c r="G44" s="39"/>
      <c r="H44" s="39"/>
      <c r="I44" s="39"/>
      <c r="J44" s="39"/>
      <c r="K44" s="39"/>
      <c r="L44" s="39"/>
      <c r="M44" s="57"/>
    </row>
    <row r="45" spans="2:13" x14ac:dyDescent="0.25">
      <c r="B45" s="2"/>
    </row>
    <row r="46" spans="2:13" ht="93.75" x14ac:dyDescent="0.25">
      <c r="B46" s="40" t="s">
        <v>237</v>
      </c>
    </row>
    <row r="47" spans="2:13" ht="16.5" thickBot="1" x14ac:dyDescent="0.3">
      <c r="B47" s="4"/>
    </row>
    <row r="48" spans="2:13" ht="16.5" thickBot="1" x14ac:dyDescent="0.3">
      <c r="B48" s="102" t="s">
        <v>86</v>
      </c>
      <c r="C48" s="102" t="s">
        <v>5</v>
      </c>
      <c r="D48" s="126" t="s">
        <v>87</v>
      </c>
      <c r="E48" s="105" t="s">
        <v>88</v>
      </c>
      <c r="F48" s="106"/>
      <c r="G48" s="106"/>
      <c r="H48" s="106"/>
      <c r="I48" s="106"/>
      <c r="J48" s="106"/>
      <c r="K48" s="106"/>
      <c r="L48" s="107"/>
      <c r="M48" s="102" t="s">
        <v>89</v>
      </c>
    </row>
    <row r="49" spans="2:13" ht="16.5" thickBot="1" x14ac:dyDescent="0.3">
      <c r="B49" s="103"/>
      <c r="C49" s="103"/>
      <c r="D49" s="127"/>
      <c r="E49" s="126" t="s">
        <v>102</v>
      </c>
      <c r="F49" s="105" t="s">
        <v>13</v>
      </c>
      <c r="G49" s="106"/>
      <c r="H49" s="106"/>
      <c r="I49" s="106"/>
      <c r="J49" s="106"/>
      <c r="K49" s="106"/>
      <c r="L49" s="107"/>
      <c r="M49" s="103"/>
    </row>
    <row r="50" spans="2:13" ht="16.5" thickBot="1" x14ac:dyDescent="0.3">
      <c r="B50" s="103"/>
      <c r="C50" s="103"/>
      <c r="D50" s="127"/>
      <c r="E50" s="127"/>
      <c r="F50" s="126" t="s">
        <v>91</v>
      </c>
      <c r="G50" s="126" t="s">
        <v>92</v>
      </c>
      <c r="H50" s="126" t="s">
        <v>101</v>
      </c>
      <c r="I50" s="105" t="s">
        <v>94</v>
      </c>
      <c r="J50" s="107"/>
      <c r="K50" s="105" t="s">
        <v>95</v>
      </c>
      <c r="L50" s="107"/>
      <c r="M50" s="103"/>
    </row>
    <row r="51" spans="2:13" ht="95.25" thickBot="1" x14ac:dyDescent="0.3">
      <c r="B51" s="104"/>
      <c r="C51" s="104"/>
      <c r="D51" s="128"/>
      <c r="E51" s="128"/>
      <c r="F51" s="128"/>
      <c r="G51" s="128"/>
      <c r="H51" s="128"/>
      <c r="I51" s="34" t="s">
        <v>96</v>
      </c>
      <c r="J51" s="34" t="s">
        <v>97</v>
      </c>
      <c r="K51" s="34" t="s">
        <v>96</v>
      </c>
      <c r="L51" s="34" t="s">
        <v>98</v>
      </c>
      <c r="M51" s="104"/>
    </row>
    <row r="52" spans="2:13" ht="16.5" thickBot="1" x14ac:dyDescent="0.3">
      <c r="B52" s="58">
        <v>1</v>
      </c>
      <c r="C52" s="6">
        <v>2</v>
      </c>
      <c r="D52" s="41">
        <v>3</v>
      </c>
      <c r="E52" s="41">
        <v>4</v>
      </c>
      <c r="F52" s="41">
        <v>5</v>
      </c>
      <c r="G52" s="41">
        <v>6</v>
      </c>
      <c r="H52" s="41">
        <v>7</v>
      </c>
      <c r="I52" s="41">
        <v>8</v>
      </c>
      <c r="J52" s="41">
        <v>9</v>
      </c>
      <c r="K52" s="41">
        <v>10</v>
      </c>
      <c r="L52" s="41">
        <v>11</v>
      </c>
      <c r="M52" s="41">
        <v>12</v>
      </c>
    </row>
    <row r="53" spans="2:13" ht="16.5" thickBot="1" x14ac:dyDescent="0.3">
      <c r="B53" s="79" t="s">
        <v>198</v>
      </c>
      <c r="C53" s="6">
        <v>1</v>
      </c>
      <c r="D53" s="39"/>
      <c r="E53" s="39"/>
      <c r="F53" s="39"/>
      <c r="G53" s="39"/>
      <c r="H53" s="39"/>
      <c r="I53" s="39"/>
      <c r="J53" s="39"/>
      <c r="K53" s="39"/>
      <c r="L53" s="39"/>
      <c r="M53" s="57"/>
    </row>
    <row r="54" spans="2:13" ht="16.5" thickBot="1" x14ac:dyDescent="0.3">
      <c r="B54" s="79" t="s">
        <v>199</v>
      </c>
      <c r="C54" s="6">
        <v>2</v>
      </c>
      <c r="D54" s="39"/>
      <c r="E54" s="39"/>
      <c r="F54" s="39"/>
      <c r="G54" s="39"/>
      <c r="H54" s="39"/>
      <c r="I54" s="39"/>
      <c r="J54" s="39"/>
      <c r="K54" s="39"/>
      <c r="L54" s="39"/>
      <c r="M54" s="57"/>
    </row>
    <row r="55" spans="2:13" ht="16.5" thickBot="1" x14ac:dyDescent="0.3">
      <c r="B55" s="79" t="s">
        <v>200</v>
      </c>
      <c r="C55" s="6">
        <v>3</v>
      </c>
      <c r="D55" s="39"/>
      <c r="E55" s="39"/>
      <c r="F55" s="39"/>
      <c r="G55" s="39"/>
      <c r="H55" s="39"/>
      <c r="I55" s="39"/>
      <c r="J55" s="39"/>
      <c r="K55" s="39"/>
      <c r="L55" s="39"/>
      <c r="M55" s="57"/>
    </row>
    <row r="56" spans="2:13" ht="16.5" thickBot="1" x14ac:dyDescent="0.3">
      <c r="B56" s="79" t="s">
        <v>201</v>
      </c>
      <c r="C56" s="6">
        <v>4</v>
      </c>
      <c r="D56" s="39"/>
      <c r="E56" s="39"/>
      <c r="F56" s="39"/>
      <c r="G56" s="39"/>
      <c r="H56" s="39"/>
      <c r="I56" s="39"/>
      <c r="J56" s="39"/>
      <c r="K56" s="39"/>
      <c r="L56" s="39"/>
      <c r="M56" s="57"/>
    </row>
    <row r="57" spans="2:13" ht="16.5" thickBot="1" x14ac:dyDescent="0.3">
      <c r="B57" s="78" t="s">
        <v>35</v>
      </c>
      <c r="C57" s="6">
        <v>9000</v>
      </c>
      <c r="D57" s="39" t="s">
        <v>32</v>
      </c>
      <c r="E57" s="39"/>
      <c r="F57" s="39"/>
      <c r="G57" s="39"/>
      <c r="H57" s="39"/>
      <c r="I57" s="39"/>
      <c r="J57" s="39"/>
      <c r="K57" s="39"/>
      <c r="L57" s="39"/>
      <c r="M57" s="57"/>
    </row>
    <row r="59" spans="2:13" ht="18.75" x14ac:dyDescent="0.25">
      <c r="B59" s="3"/>
      <c r="G59"/>
      <c r="H59"/>
      <c r="I59"/>
      <c r="J59"/>
      <c r="K59"/>
      <c r="L59"/>
    </row>
    <row r="60" spans="2:13" ht="75" x14ac:dyDescent="0.25">
      <c r="B60" s="3" t="s">
        <v>103</v>
      </c>
      <c r="G60"/>
      <c r="H60"/>
      <c r="I60"/>
      <c r="J60"/>
      <c r="K60"/>
      <c r="L60"/>
    </row>
    <row r="61" spans="2:13" ht="131.25" x14ac:dyDescent="0.25">
      <c r="B61" s="3" t="s">
        <v>104</v>
      </c>
      <c r="G61"/>
      <c r="H61"/>
      <c r="I61"/>
      <c r="J61"/>
      <c r="K61"/>
      <c r="L61"/>
    </row>
    <row r="62" spans="2:13" ht="15.75" thickBot="1" x14ac:dyDescent="0.3">
      <c r="B62" s="2"/>
      <c r="G62"/>
      <c r="H62"/>
      <c r="I62"/>
      <c r="J62"/>
      <c r="K62"/>
      <c r="L62"/>
    </row>
    <row r="63" spans="2:13" ht="16.5" thickBot="1" x14ac:dyDescent="0.3">
      <c r="B63" s="102" t="s">
        <v>4</v>
      </c>
      <c r="C63" s="102" t="s">
        <v>5</v>
      </c>
      <c r="D63" s="105" t="s">
        <v>6</v>
      </c>
      <c r="E63" s="106"/>
      <c r="F63" s="107"/>
      <c r="G63"/>
      <c r="H63"/>
      <c r="I63"/>
      <c r="J63"/>
      <c r="K63"/>
      <c r="L63"/>
    </row>
    <row r="64" spans="2:13" ht="16.5" thickBot="1" x14ac:dyDescent="0.3">
      <c r="B64" s="103"/>
      <c r="C64" s="103"/>
      <c r="D64" s="34" t="s">
        <v>192</v>
      </c>
      <c r="E64" s="34" t="s">
        <v>193</v>
      </c>
      <c r="F64" s="34" t="s">
        <v>238</v>
      </c>
      <c r="G64"/>
      <c r="H64"/>
      <c r="I64"/>
      <c r="J64"/>
      <c r="K64"/>
      <c r="L64"/>
    </row>
    <row r="65" spans="2:12" ht="48" thickBot="1" x14ac:dyDescent="0.3">
      <c r="B65" s="104"/>
      <c r="C65" s="104"/>
      <c r="D65" s="34" t="s">
        <v>7</v>
      </c>
      <c r="E65" s="34" t="s">
        <v>8</v>
      </c>
      <c r="F65" s="34" t="s">
        <v>9</v>
      </c>
      <c r="G65"/>
      <c r="H65"/>
      <c r="I65"/>
      <c r="J65"/>
      <c r="K65"/>
      <c r="L65"/>
    </row>
    <row r="66" spans="2:12" ht="16.5" thickBot="1" x14ac:dyDescent="0.3">
      <c r="B66" s="58">
        <v>1</v>
      </c>
      <c r="C66" s="6">
        <v>2</v>
      </c>
      <c r="D66" s="41">
        <v>3</v>
      </c>
      <c r="E66" s="41">
        <v>4</v>
      </c>
      <c r="F66" s="41">
        <v>5</v>
      </c>
      <c r="G66"/>
      <c r="H66"/>
      <c r="I66"/>
      <c r="J66"/>
      <c r="K66"/>
      <c r="L66"/>
    </row>
    <row r="67" spans="2:12" ht="48" thickBot="1" x14ac:dyDescent="0.3">
      <c r="B67" s="60" t="s">
        <v>105</v>
      </c>
      <c r="C67" s="6">
        <v>100</v>
      </c>
      <c r="D67" s="34"/>
      <c r="E67" s="34"/>
      <c r="F67" s="34"/>
      <c r="G67"/>
      <c r="H67"/>
      <c r="I67"/>
      <c r="J67"/>
      <c r="K67"/>
      <c r="L67"/>
    </row>
    <row r="68" spans="2:12" ht="63.75" thickBot="1" x14ac:dyDescent="0.3">
      <c r="B68" s="60" t="s">
        <v>106</v>
      </c>
      <c r="C68" s="6">
        <v>200</v>
      </c>
      <c r="D68" s="36"/>
      <c r="E68" s="36"/>
      <c r="F68" s="36"/>
      <c r="G68"/>
      <c r="H68"/>
      <c r="I68"/>
      <c r="J68"/>
      <c r="K68"/>
      <c r="L68"/>
    </row>
    <row r="69" spans="2:12" ht="32.25" thickBot="1" x14ac:dyDescent="0.3">
      <c r="B69" s="60" t="s">
        <v>107</v>
      </c>
      <c r="C69" s="6">
        <v>300</v>
      </c>
      <c r="D69" s="43"/>
      <c r="E69" s="43"/>
      <c r="F69" s="43"/>
      <c r="G69"/>
      <c r="H69"/>
      <c r="I69"/>
      <c r="J69"/>
      <c r="K69"/>
      <c r="L69"/>
    </row>
    <row r="70" spans="2:12" ht="48" thickBot="1" x14ac:dyDescent="0.3">
      <c r="B70" s="60" t="s">
        <v>108</v>
      </c>
      <c r="C70" s="6">
        <v>400</v>
      </c>
      <c r="D70" s="43"/>
      <c r="E70" s="36"/>
      <c r="F70" s="36"/>
      <c r="G70"/>
      <c r="H70"/>
      <c r="I70"/>
      <c r="J70"/>
      <c r="K70"/>
      <c r="L70"/>
    </row>
    <row r="71" spans="2:12" ht="48" thickBot="1" x14ac:dyDescent="0.3">
      <c r="B71" s="60" t="s">
        <v>109</v>
      </c>
      <c r="C71" s="6">
        <v>500</v>
      </c>
      <c r="D71" s="43"/>
      <c r="E71" s="36"/>
      <c r="F71" s="36"/>
      <c r="G71"/>
      <c r="H71"/>
      <c r="I71"/>
      <c r="J71"/>
      <c r="K71"/>
      <c r="L71"/>
    </row>
    <row r="72" spans="2:12" ht="47.25" x14ac:dyDescent="0.25">
      <c r="B72" s="59" t="s">
        <v>110</v>
      </c>
      <c r="C72" s="102">
        <v>600</v>
      </c>
      <c r="D72" s="122">
        <f>D69</f>
        <v>0</v>
      </c>
      <c r="E72" s="122">
        <f t="shared" ref="E72:F72" si="5">E69</f>
        <v>0</v>
      </c>
      <c r="F72" s="122">
        <f t="shared" si="5"/>
        <v>0</v>
      </c>
      <c r="G72"/>
      <c r="H72"/>
      <c r="I72"/>
      <c r="J72"/>
      <c r="K72"/>
      <c r="L72"/>
    </row>
    <row r="73" spans="2:12" ht="16.5" thickBot="1" x14ac:dyDescent="0.3">
      <c r="B73" s="24" t="s">
        <v>111</v>
      </c>
      <c r="C73" s="104"/>
      <c r="D73" s="123"/>
      <c r="E73" s="123"/>
      <c r="F73" s="123"/>
      <c r="G73"/>
      <c r="H73"/>
      <c r="I73"/>
      <c r="J73"/>
      <c r="K73"/>
      <c r="L73"/>
    </row>
    <row r="74" spans="2:12" ht="18.75" x14ac:dyDescent="0.25">
      <c r="B74" s="3"/>
      <c r="G74"/>
      <c r="H74"/>
      <c r="I74"/>
      <c r="J74"/>
      <c r="K74"/>
      <c r="L74"/>
    </row>
    <row r="75" spans="2:12" ht="93.75" x14ac:dyDescent="0.25">
      <c r="B75" s="40" t="s">
        <v>112</v>
      </c>
      <c r="J75"/>
      <c r="K75"/>
      <c r="L75"/>
    </row>
    <row r="76" spans="2:12" ht="19.5" thickBot="1" x14ac:dyDescent="0.3">
      <c r="B76" s="3"/>
      <c r="J76"/>
      <c r="K76"/>
      <c r="L76"/>
    </row>
    <row r="77" spans="2:12" ht="16.5" thickBot="1" x14ac:dyDescent="0.3">
      <c r="B77" s="102" t="s">
        <v>113</v>
      </c>
      <c r="C77" s="102" t="s">
        <v>5</v>
      </c>
      <c r="D77" s="105" t="s">
        <v>114</v>
      </c>
      <c r="E77" s="106"/>
      <c r="F77" s="107"/>
      <c r="G77" s="105" t="s">
        <v>115</v>
      </c>
      <c r="H77" s="106"/>
      <c r="I77" s="107"/>
      <c r="J77"/>
      <c r="K77"/>
      <c r="L77"/>
    </row>
    <row r="78" spans="2:12" ht="32.25" thickBot="1" x14ac:dyDescent="0.3">
      <c r="B78" s="103"/>
      <c r="C78" s="103"/>
      <c r="D78" s="34" t="s">
        <v>192</v>
      </c>
      <c r="E78" s="34" t="s">
        <v>193</v>
      </c>
      <c r="F78" s="34" t="s">
        <v>238</v>
      </c>
      <c r="G78" s="34" t="s">
        <v>192</v>
      </c>
      <c r="H78" s="34" t="s">
        <v>193</v>
      </c>
      <c r="I78" s="34" t="s">
        <v>238</v>
      </c>
      <c r="J78"/>
      <c r="K78"/>
      <c r="L78"/>
    </row>
    <row r="79" spans="2:12" ht="79.5" thickBot="1" x14ac:dyDescent="0.3">
      <c r="B79" s="104"/>
      <c r="C79" s="104"/>
      <c r="D79" s="34" t="s">
        <v>7</v>
      </c>
      <c r="E79" s="34" t="s">
        <v>8</v>
      </c>
      <c r="F79" s="34" t="s">
        <v>9</v>
      </c>
      <c r="G79" s="34" t="s">
        <v>7</v>
      </c>
      <c r="H79" s="34" t="s">
        <v>8</v>
      </c>
      <c r="I79" s="34" t="s">
        <v>9</v>
      </c>
      <c r="J79"/>
      <c r="K79"/>
      <c r="L79"/>
    </row>
    <row r="80" spans="2:12" ht="16.5" thickBot="1" x14ac:dyDescent="0.3">
      <c r="B80" s="58">
        <v>1</v>
      </c>
      <c r="C80" s="6">
        <v>2</v>
      </c>
      <c r="D80" s="41">
        <v>3</v>
      </c>
      <c r="E80" s="41">
        <v>4</v>
      </c>
      <c r="F80" s="41">
        <v>5</v>
      </c>
      <c r="G80" s="41">
        <v>6</v>
      </c>
      <c r="H80" s="41">
        <v>7</v>
      </c>
      <c r="I80" s="41">
        <v>8</v>
      </c>
      <c r="J80"/>
      <c r="K80"/>
      <c r="L80"/>
    </row>
    <row r="81" spans="2:12" ht="32.25" thickBot="1" x14ac:dyDescent="0.3">
      <c r="B81" s="60" t="s">
        <v>116</v>
      </c>
      <c r="C81" s="6">
        <v>100</v>
      </c>
      <c r="D81" s="43"/>
      <c r="E81" s="43"/>
      <c r="F81" s="43"/>
      <c r="G81" s="48"/>
      <c r="H81" s="48"/>
      <c r="I81" s="48"/>
      <c r="J81"/>
      <c r="K81"/>
      <c r="L81"/>
    </row>
    <row r="82" spans="2:12" ht="15.75" x14ac:dyDescent="0.25">
      <c r="B82" s="59" t="s">
        <v>13</v>
      </c>
      <c r="C82" s="102">
        <v>110</v>
      </c>
      <c r="D82" s="122"/>
      <c r="E82" s="122"/>
      <c r="F82" s="122"/>
      <c r="G82" s="120"/>
      <c r="H82" s="120"/>
      <c r="I82" s="120"/>
      <c r="J82"/>
      <c r="K82"/>
      <c r="L82"/>
    </row>
    <row r="83" spans="2:12" ht="16.5" thickBot="1" x14ac:dyDescent="0.3">
      <c r="B83" s="60" t="s">
        <v>117</v>
      </c>
      <c r="C83" s="104"/>
      <c r="D83" s="123"/>
      <c r="E83" s="123"/>
      <c r="F83" s="123"/>
      <c r="G83" s="121"/>
      <c r="H83" s="121"/>
      <c r="I83" s="121"/>
      <c r="J83"/>
      <c r="K83"/>
      <c r="L83"/>
    </row>
    <row r="84" spans="2:12" ht="16.5" thickBot="1" x14ac:dyDescent="0.3">
      <c r="B84" s="60" t="s">
        <v>118</v>
      </c>
      <c r="C84" s="6">
        <v>120</v>
      </c>
      <c r="D84" s="43"/>
      <c r="E84" s="36"/>
      <c r="F84" s="36"/>
      <c r="G84" s="48"/>
      <c r="H84" s="36"/>
      <c r="I84" s="36"/>
      <c r="J84"/>
      <c r="K84"/>
      <c r="L84"/>
    </row>
    <row r="85" spans="2:12" ht="63.75" thickBot="1" x14ac:dyDescent="0.3">
      <c r="B85" s="60" t="s">
        <v>119</v>
      </c>
      <c r="C85" s="6">
        <v>130</v>
      </c>
      <c r="D85" s="43"/>
      <c r="E85" s="36"/>
      <c r="F85" s="36"/>
      <c r="G85" s="48"/>
      <c r="H85" s="36"/>
      <c r="I85" s="36"/>
      <c r="J85"/>
      <c r="K85"/>
      <c r="L85"/>
    </row>
    <row r="86" spans="2:12" ht="32.25" thickBot="1" x14ac:dyDescent="0.3">
      <c r="B86" s="60" t="s">
        <v>120</v>
      </c>
      <c r="C86" s="6">
        <v>200</v>
      </c>
      <c r="D86" s="43"/>
      <c r="E86" s="36"/>
      <c r="F86" s="36"/>
      <c r="G86" s="48"/>
      <c r="H86" s="36"/>
      <c r="I86" s="36"/>
      <c r="J86"/>
      <c r="K86"/>
      <c r="L86"/>
    </row>
    <row r="87" spans="2:12" ht="15.75" x14ac:dyDescent="0.25">
      <c r="B87" s="59" t="s">
        <v>13</v>
      </c>
      <c r="C87" s="102">
        <v>210</v>
      </c>
      <c r="D87" s="122"/>
      <c r="E87" s="122"/>
      <c r="F87" s="122"/>
      <c r="G87" s="120"/>
      <c r="H87" s="120"/>
      <c r="I87" s="120"/>
      <c r="J87"/>
      <c r="K87"/>
      <c r="L87"/>
    </row>
    <row r="88" spans="2:12" ht="48" thickBot="1" x14ac:dyDescent="0.3">
      <c r="B88" s="60" t="s">
        <v>121</v>
      </c>
      <c r="C88" s="104"/>
      <c r="D88" s="123"/>
      <c r="E88" s="123"/>
      <c r="F88" s="123"/>
      <c r="G88" s="121"/>
      <c r="H88" s="121"/>
      <c r="I88" s="121"/>
      <c r="J88"/>
      <c r="K88"/>
      <c r="L88"/>
    </row>
    <row r="89" spans="2:12" ht="48" thickBot="1" x14ac:dyDescent="0.3">
      <c r="B89" s="60" t="s">
        <v>122</v>
      </c>
      <c r="C89" s="6">
        <v>220</v>
      </c>
      <c r="D89" s="43"/>
      <c r="E89" s="36"/>
      <c r="F89" s="36"/>
      <c r="G89" s="48"/>
      <c r="H89" s="36"/>
      <c r="I89" s="36"/>
      <c r="J89"/>
      <c r="K89"/>
      <c r="L89"/>
    </row>
    <row r="90" spans="2:12" ht="63.75" thickBot="1" x14ac:dyDescent="0.3">
      <c r="B90" s="60" t="s">
        <v>123</v>
      </c>
      <c r="C90" s="6">
        <v>230</v>
      </c>
      <c r="D90" s="43"/>
      <c r="E90" s="36"/>
      <c r="F90" s="36"/>
      <c r="G90" s="48"/>
      <c r="H90" s="48"/>
      <c r="I90" s="37"/>
      <c r="J90"/>
      <c r="K90"/>
      <c r="L90"/>
    </row>
    <row r="91" spans="2:12" ht="60.75" thickBot="1" x14ac:dyDescent="0.3">
      <c r="B91" s="25" t="s">
        <v>124</v>
      </c>
      <c r="C91" s="6">
        <v>240</v>
      </c>
      <c r="D91" s="43"/>
      <c r="E91" s="36"/>
      <c r="F91" s="36"/>
      <c r="G91" s="48"/>
      <c r="H91" s="37"/>
      <c r="I91" s="37"/>
    </row>
    <row r="92" spans="2:12" ht="60.75" thickBot="1" x14ac:dyDescent="0.3">
      <c r="B92" s="25" t="s">
        <v>124</v>
      </c>
      <c r="C92" s="17"/>
      <c r="D92" s="43"/>
      <c r="E92" s="36"/>
      <c r="F92" s="36"/>
      <c r="G92" s="48"/>
      <c r="H92" s="37"/>
      <c r="I92" s="37"/>
    </row>
    <row r="93" spans="2:12" ht="48" thickBot="1" x14ac:dyDescent="0.3">
      <c r="B93" s="60" t="s">
        <v>125</v>
      </c>
      <c r="C93" s="6">
        <v>300</v>
      </c>
      <c r="D93" s="43"/>
      <c r="E93" s="36"/>
      <c r="F93" s="36"/>
      <c r="G93" s="48"/>
      <c r="H93" s="37"/>
      <c r="I93" s="37"/>
    </row>
    <row r="94" spans="2:12" ht="15.75" x14ac:dyDescent="0.25">
      <c r="B94" s="59" t="s">
        <v>13</v>
      </c>
      <c r="C94" s="102">
        <v>310</v>
      </c>
      <c r="D94" s="122"/>
      <c r="E94" s="124"/>
      <c r="F94" s="124"/>
      <c r="G94" s="120"/>
      <c r="H94" s="131"/>
      <c r="I94" s="131"/>
    </row>
    <row r="95" spans="2:12" ht="32.25" thickBot="1" x14ac:dyDescent="0.3">
      <c r="B95" s="60" t="s">
        <v>126</v>
      </c>
      <c r="C95" s="104"/>
      <c r="D95" s="123"/>
      <c r="E95" s="125"/>
      <c r="F95" s="125"/>
      <c r="G95" s="121"/>
      <c r="H95" s="132"/>
      <c r="I95" s="132"/>
    </row>
    <row r="96" spans="2:12" ht="16.5" thickBot="1" x14ac:dyDescent="0.3">
      <c r="B96" s="60" t="s">
        <v>35</v>
      </c>
      <c r="C96" s="6">
        <v>9000</v>
      </c>
      <c r="D96" s="34" t="s">
        <v>32</v>
      </c>
      <c r="E96" s="34" t="s">
        <v>32</v>
      </c>
      <c r="F96" s="34" t="s">
        <v>32</v>
      </c>
      <c r="G96" s="48"/>
      <c r="H96" s="48"/>
      <c r="I96" s="48"/>
    </row>
    <row r="98" spans="2:15" x14ac:dyDescent="0.25">
      <c r="B98" s="2"/>
    </row>
    <row r="99" spans="2:15" ht="120" x14ac:dyDescent="0.25">
      <c r="B99" s="26" t="s">
        <v>127</v>
      </c>
    </row>
    <row r="100" spans="2:15" x14ac:dyDescent="0.25">
      <c r="B100" s="2"/>
    </row>
    <row r="101" spans="2:15" ht="93.75" x14ac:dyDescent="0.25">
      <c r="B101" s="3" t="s">
        <v>128</v>
      </c>
    </row>
    <row r="102" spans="2:15" ht="112.5" x14ac:dyDescent="0.25">
      <c r="B102" s="3" t="s">
        <v>129</v>
      </c>
    </row>
    <row r="103" spans="2:15" ht="16.5" thickBot="1" x14ac:dyDescent="0.3">
      <c r="B103" s="4"/>
    </row>
    <row r="104" spans="2:15" ht="47.25" customHeight="1" thickBot="1" x14ac:dyDescent="0.3">
      <c r="B104" s="102" t="s">
        <v>130</v>
      </c>
      <c r="C104" s="102" t="s">
        <v>5</v>
      </c>
      <c r="D104" s="105" t="s">
        <v>131</v>
      </c>
      <c r="E104" s="106"/>
      <c r="F104" s="107"/>
      <c r="G104" s="105" t="s">
        <v>132</v>
      </c>
      <c r="H104" s="106"/>
      <c r="I104" s="107"/>
      <c r="J104" s="105" t="s">
        <v>133</v>
      </c>
      <c r="K104" s="106"/>
      <c r="L104" s="107"/>
      <c r="M104" s="111" t="s">
        <v>6</v>
      </c>
      <c r="N104" s="112"/>
      <c r="O104" s="113"/>
    </row>
    <row r="105" spans="2:15" ht="26.25" thickBot="1" x14ac:dyDescent="0.3">
      <c r="B105" s="103"/>
      <c r="C105" s="103"/>
      <c r="D105" s="37" t="s">
        <v>192</v>
      </c>
      <c r="E105" s="37" t="s">
        <v>193</v>
      </c>
      <c r="F105" s="37" t="s">
        <v>238</v>
      </c>
      <c r="G105" s="37" t="s">
        <v>192</v>
      </c>
      <c r="H105" s="37" t="s">
        <v>193</v>
      </c>
      <c r="I105" s="37" t="s">
        <v>238</v>
      </c>
      <c r="J105" s="37" t="s">
        <v>192</v>
      </c>
      <c r="K105" s="37" t="s">
        <v>193</v>
      </c>
      <c r="L105" s="37" t="s">
        <v>238</v>
      </c>
      <c r="M105" s="27" t="s">
        <v>192</v>
      </c>
      <c r="N105" s="27" t="s">
        <v>193</v>
      </c>
      <c r="O105" s="27" t="s">
        <v>238</v>
      </c>
    </row>
    <row r="106" spans="2:15" ht="49.5" thickBot="1" x14ac:dyDescent="0.3">
      <c r="B106" s="104"/>
      <c r="C106" s="104"/>
      <c r="D106" s="38" t="s">
        <v>7</v>
      </c>
      <c r="E106" s="38" t="s">
        <v>8</v>
      </c>
      <c r="F106" s="38" t="s">
        <v>9</v>
      </c>
      <c r="G106" s="38" t="s">
        <v>7</v>
      </c>
      <c r="H106" s="38" t="s">
        <v>8</v>
      </c>
      <c r="I106" s="38" t="s">
        <v>9</v>
      </c>
      <c r="J106" s="38" t="s">
        <v>7</v>
      </c>
      <c r="K106" s="38" t="s">
        <v>8</v>
      </c>
      <c r="L106" s="38" t="s">
        <v>9</v>
      </c>
      <c r="M106" s="28" t="s">
        <v>7</v>
      </c>
      <c r="N106" s="28" t="s">
        <v>8</v>
      </c>
      <c r="O106" s="29" t="s">
        <v>134</v>
      </c>
    </row>
    <row r="107" spans="2:15" ht="16.5" thickBot="1" x14ac:dyDescent="0.3">
      <c r="B107" s="58">
        <v>1</v>
      </c>
      <c r="C107" s="6">
        <v>2</v>
      </c>
      <c r="D107" s="41">
        <v>3</v>
      </c>
      <c r="E107" s="41">
        <v>4</v>
      </c>
      <c r="F107" s="41">
        <v>5</v>
      </c>
      <c r="G107" s="41">
        <v>6</v>
      </c>
      <c r="H107" s="41">
        <v>7</v>
      </c>
      <c r="I107" s="41">
        <v>8</v>
      </c>
      <c r="J107" s="41">
        <v>9</v>
      </c>
      <c r="K107" s="41">
        <v>10</v>
      </c>
      <c r="L107" s="41">
        <v>11</v>
      </c>
      <c r="M107" s="41">
        <v>12</v>
      </c>
      <c r="N107" s="41">
        <v>13</v>
      </c>
      <c r="O107" s="41">
        <v>14</v>
      </c>
    </row>
    <row r="108" spans="2:15" ht="16.5" thickBot="1" x14ac:dyDescent="0.3">
      <c r="B108" s="58"/>
      <c r="C108" s="6">
        <v>1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17"/>
      <c r="N108" s="17"/>
      <c r="O108" s="17"/>
    </row>
    <row r="109" spans="2:15" ht="16.5" thickBot="1" x14ac:dyDescent="0.3">
      <c r="B109" s="58"/>
      <c r="C109" s="6">
        <v>2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17"/>
      <c r="N109" s="17"/>
      <c r="O109" s="17"/>
    </row>
    <row r="110" spans="2:15" ht="16.5" thickBot="1" x14ac:dyDescent="0.3">
      <c r="B110" s="58"/>
      <c r="C110" s="6"/>
      <c r="D110" s="34"/>
      <c r="E110" s="34"/>
      <c r="F110" s="34"/>
      <c r="G110" s="34"/>
      <c r="H110" s="34"/>
      <c r="I110" s="34"/>
      <c r="J110" s="34"/>
      <c r="K110" s="34"/>
      <c r="L110" s="34"/>
      <c r="M110" s="6"/>
      <c r="N110" s="6"/>
      <c r="O110" s="17"/>
    </row>
    <row r="111" spans="2:15" ht="16.5" thickBot="1" x14ac:dyDescent="0.3">
      <c r="B111" s="58" t="s">
        <v>35</v>
      </c>
      <c r="C111" s="6">
        <v>9000</v>
      </c>
      <c r="D111" s="34" t="s">
        <v>32</v>
      </c>
      <c r="E111" s="34" t="s">
        <v>32</v>
      </c>
      <c r="F111" s="34" t="s">
        <v>32</v>
      </c>
      <c r="G111" s="34" t="s">
        <v>32</v>
      </c>
      <c r="H111" s="34" t="s">
        <v>32</v>
      </c>
      <c r="I111" s="34" t="s">
        <v>32</v>
      </c>
      <c r="J111" s="34" t="s">
        <v>32</v>
      </c>
      <c r="K111" s="34" t="s">
        <v>32</v>
      </c>
      <c r="L111" s="34" t="s">
        <v>32</v>
      </c>
      <c r="M111" s="17"/>
      <c r="N111" s="17"/>
      <c r="O111" s="17"/>
    </row>
    <row r="112" spans="2:15" ht="15.75" x14ac:dyDescent="0.25">
      <c r="B112" s="4"/>
    </row>
    <row r="113" spans="2:15" ht="37.5" x14ac:dyDescent="0.25">
      <c r="B113" s="40" t="s">
        <v>135</v>
      </c>
    </row>
    <row r="114" spans="2:15" ht="16.5" thickBot="1" x14ac:dyDescent="0.3">
      <c r="B114" s="4"/>
    </row>
    <row r="115" spans="2:15" ht="31.5" customHeight="1" thickBot="1" x14ac:dyDescent="0.3">
      <c r="B115" s="102" t="s">
        <v>130</v>
      </c>
      <c r="C115" s="102" t="s">
        <v>5</v>
      </c>
      <c r="D115" s="105" t="s">
        <v>136</v>
      </c>
      <c r="E115" s="106"/>
      <c r="F115" s="107"/>
      <c r="G115" s="105" t="s">
        <v>137</v>
      </c>
      <c r="H115" s="106"/>
      <c r="I115" s="107"/>
      <c r="J115" s="105" t="s">
        <v>138</v>
      </c>
      <c r="K115" s="106"/>
      <c r="L115" s="107"/>
      <c r="M115" s="111" t="s">
        <v>6</v>
      </c>
      <c r="N115" s="112"/>
      <c r="O115" s="113"/>
    </row>
    <row r="116" spans="2:15" ht="26.25" thickBot="1" x14ac:dyDescent="0.3">
      <c r="B116" s="103"/>
      <c r="C116" s="103"/>
      <c r="D116" s="39" t="s">
        <v>192</v>
      </c>
      <c r="E116" s="39" t="s">
        <v>193</v>
      </c>
      <c r="F116" s="39" t="s">
        <v>238</v>
      </c>
      <c r="G116" s="39" t="s">
        <v>192</v>
      </c>
      <c r="H116" s="39" t="s">
        <v>193</v>
      </c>
      <c r="I116" s="39" t="s">
        <v>238</v>
      </c>
      <c r="J116" s="39" t="s">
        <v>241</v>
      </c>
      <c r="K116" s="39" t="s">
        <v>193</v>
      </c>
      <c r="L116" s="39" t="s">
        <v>238</v>
      </c>
      <c r="M116" s="30" t="s">
        <v>192</v>
      </c>
      <c r="N116" s="30" t="s">
        <v>193</v>
      </c>
      <c r="O116" s="30" t="s">
        <v>238</v>
      </c>
    </row>
    <row r="117" spans="2:15" ht="48.75" thickBot="1" x14ac:dyDescent="0.3">
      <c r="B117" s="104"/>
      <c r="C117" s="104"/>
      <c r="D117" s="38" t="s">
        <v>7</v>
      </c>
      <c r="E117" s="38" t="s">
        <v>8</v>
      </c>
      <c r="F117" s="38" t="s">
        <v>9</v>
      </c>
      <c r="G117" s="38" t="s">
        <v>7</v>
      </c>
      <c r="H117" s="38" t="s">
        <v>8</v>
      </c>
      <c r="I117" s="38" t="s">
        <v>9</v>
      </c>
      <c r="J117" s="38" t="s">
        <v>7</v>
      </c>
      <c r="K117" s="38" t="s">
        <v>8</v>
      </c>
      <c r="L117" s="38" t="s">
        <v>9</v>
      </c>
      <c r="M117" s="28" t="s">
        <v>7</v>
      </c>
      <c r="N117" s="28" t="s">
        <v>8</v>
      </c>
      <c r="O117" s="28" t="s">
        <v>9</v>
      </c>
    </row>
    <row r="118" spans="2:15" ht="16.5" thickBot="1" x14ac:dyDescent="0.3">
      <c r="B118" s="58">
        <v>1</v>
      </c>
      <c r="C118" s="6">
        <v>2</v>
      </c>
      <c r="D118" s="41">
        <v>3</v>
      </c>
      <c r="E118" s="41">
        <v>4</v>
      </c>
      <c r="F118" s="41">
        <v>5</v>
      </c>
      <c r="G118" s="41">
        <v>6</v>
      </c>
      <c r="H118" s="41">
        <v>7</v>
      </c>
      <c r="I118" s="41">
        <v>8</v>
      </c>
      <c r="J118" s="41">
        <v>9</v>
      </c>
      <c r="K118" s="41">
        <v>10</v>
      </c>
      <c r="L118" s="41">
        <v>11</v>
      </c>
      <c r="M118" s="41">
        <v>12</v>
      </c>
      <c r="N118" s="41">
        <v>13</v>
      </c>
      <c r="O118" s="41">
        <v>14</v>
      </c>
    </row>
    <row r="119" spans="2:15" ht="16.5" thickBot="1" x14ac:dyDescent="0.3">
      <c r="B119" s="58"/>
      <c r="C119" s="6">
        <v>1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17"/>
      <c r="N119" s="17"/>
      <c r="O119" s="17"/>
    </row>
    <row r="120" spans="2:15" ht="16.5" thickBot="1" x14ac:dyDescent="0.3">
      <c r="B120" s="58"/>
      <c r="C120" s="6">
        <v>2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17"/>
      <c r="N120" s="17"/>
      <c r="O120" s="17"/>
    </row>
    <row r="121" spans="2:15" ht="16.5" thickBot="1" x14ac:dyDescent="0.3">
      <c r="B121" s="58"/>
      <c r="C121" s="6"/>
      <c r="D121" s="34"/>
      <c r="E121" s="34"/>
      <c r="F121" s="34"/>
      <c r="G121" s="34"/>
      <c r="H121" s="34"/>
      <c r="I121" s="34"/>
      <c r="J121" s="34"/>
      <c r="K121" s="34"/>
      <c r="L121" s="34"/>
      <c r="M121" s="6"/>
      <c r="N121" s="6"/>
      <c r="O121" s="6"/>
    </row>
    <row r="122" spans="2:15" ht="16.5" thickBot="1" x14ac:dyDescent="0.3">
      <c r="B122" s="58" t="s">
        <v>35</v>
      </c>
      <c r="C122" s="6">
        <v>9000</v>
      </c>
      <c r="D122" s="34" t="s">
        <v>32</v>
      </c>
      <c r="E122" s="34" t="s">
        <v>32</v>
      </c>
      <c r="F122" s="34" t="s">
        <v>32</v>
      </c>
      <c r="G122" s="34" t="s">
        <v>32</v>
      </c>
      <c r="H122" s="34" t="s">
        <v>32</v>
      </c>
      <c r="I122" s="34" t="s">
        <v>32</v>
      </c>
      <c r="J122" s="34" t="s">
        <v>32</v>
      </c>
      <c r="K122" s="34" t="s">
        <v>32</v>
      </c>
      <c r="L122" s="34" t="s">
        <v>32</v>
      </c>
      <c r="M122" s="17"/>
      <c r="N122" s="17"/>
      <c r="O122" s="17"/>
    </row>
    <row r="123" spans="2:15" ht="15.75" x14ac:dyDescent="0.25">
      <c r="B123" s="4"/>
    </row>
    <row r="124" spans="2:15" ht="18.75" x14ac:dyDescent="0.25">
      <c r="B124" s="1"/>
    </row>
    <row r="125" spans="2:15" ht="75" x14ac:dyDescent="0.25">
      <c r="B125" s="40" t="s">
        <v>139</v>
      </c>
    </row>
    <row r="126" spans="2:15" ht="19.5" thickBot="1" x14ac:dyDescent="0.3">
      <c r="B126" s="1"/>
    </row>
    <row r="127" spans="2:15" ht="16.5" thickBot="1" x14ac:dyDescent="0.3">
      <c r="B127" s="102" t="s">
        <v>4</v>
      </c>
      <c r="C127" s="102" t="s">
        <v>5</v>
      </c>
      <c r="D127" s="105" t="s">
        <v>140</v>
      </c>
      <c r="E127" s="106"/>
      <c r="F127" s="107"/>
      <c r="G127" s="105" t="s">
        <v>141</v>
      </c>
      <c r="H127" s="106"/>
      <c r="I127" s="107"/>
      <c r="J127" s="105" t="s">
        <v>142</v>
      </c>
      <c r="K127" s="106"/>
      <c r="L127" s="107"/>
    </row>
    <row r="128" spans="2:15" ht="32.25" thickBot="1" x14ac:dyDescent="0.3">
      <c r="B128" s="103"/>
      <c r="C128" s="103"/>
      <c r="D128" s="34" t="s">
        <v>192</v>
      </c>
      <c r="E128" s="34" t="s">
        <v>193</v>
      </c>
      <c r="F128" s="34" t="s">
        <v>238</v>
      </c>
      <c r="G128" s="34" t="s">
        <v>192</v>
      </c>
      <c r="H128" s="34" t="s">
        <v>193</v>
      </c>
      <c r="I128" s="34" t="s">
        <v>238</v>
      </c>
      <c r="J128" s="34" t="s">
        <v>192</v>
      </c>
      <c r="K128" s="34" t="s">
        <v>193</v>
      </c>
      <c r="L128" s="34" t="s">
        <v>238</v>
      </c>
    </row>
    <row r="129" spans="2:12" ht="79.5" thickBot="1" x14ac:dyDescent="0.3">
      <c r="B129" s="104"/>
      <c r="C129" s="104"/>
      <c r="D129" s="34" t="s">
        <v>7</v>
      </c>
      <c r="E129" s="34" t="s">
        <v>8</v>
      </c>
      <c r="F129" s="34" t="s">
        <v>9</v>
      </c>
      <c r="G129" s="34" t="s">
        <v>7</v>
      </c>
      <c r="H129" s="34" t="s">
        <v>8</v>
      </c>
      <c r="I129" s="34" t="s">
        <v>9</v>
      </c>
      <c r="J129" s="34" t="s">
        <v>7</v>
      </c>
      <c r="K129" s="34" t="s">
        <v>8</v>
      </c>
      <c r="L129" s="34" t="s">
        <v>9</v>
      </c>
    </row>
    <row r="130" spans="2:12" ht="16.5" thickBot="1" x14ac:dyDescent="0.3">
      <c r="B130" s="58">
        <v>1</v>
      </c>
      <c r="C130" s="6">
        <v>2</v>
      </c>
      <c r="D130" s="41">
        <v>3</v>
      </c>
      <c r="E130" s="41">
        <v>4</v>
      </c>
      <c r="F130" s="41">
        <v>5</v>
      </c>
      <c r="G130" s="41">
        <v>6</v>
      </c>
      <c r="H130" s="41">
        <v>7</v>
      </c>
      <c r="I130" s="41">
        <v>8</v>
      </c>
      <c r="J130" s="41">
        <v>9</v>
      </c>
      <c r="K130" s="41">
        <v>10</v>
      </c>
      <c r="L130" s="41">
        <v>11</v>
      </c>
    </row>
    <row r="131" spans="2:12" ht="16.5" thickBot="1" x14ac:dyDescent="0.3">
      <c r="B131" s="58"/>
      <c r="C131" s="6">
        <v>1</v>
      </c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6.5" thickBot="1" x14ac:dyDescent="0.3">
      <c r="B132" s="58"/>
      <c r="C132" s="6">
        <v>2</v>
      </c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6.5" thickBot="1" x14ac:dyDescent="0.3">
      <c r="B133" s="58"/>
      <c r="C133" s="6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6.5" thickBot="1" x14ac:dyDescent="0.3">
      <c r="B134" s="58" t="s">
        <v>35</v>
      </c>
      <c r="C134" s="6">
        <v>9000</v>
      </c>
      <c r="D134" s="34" t="s">
        <v>32</v>
      </c>
      <c r="E134" s="34" t="s">
        <v>32</v>
      </c>
      <c r="F134" s="34" t="s">
        <v>32</v>
      </c>
      <c r="G134" s="34" t="s">
        <v>32</v>
      </c>
      <c r="H134" s="34" t="s">
        <v>32</v>
      </c>
      <c r="I134" s="34" t="s">
        <v>32</v>
      </c>
      <c r="J134" s="34"/>
      <c r="K134" s="34"/>
      <c r="L134" s="34"/>
    </row>
    <row r="135" spans="2:12" ht="15.75" x14ac:dyDescent="0.25">
      <c r="B135" s="21"/>
    </row>
    <row r="136" spans="2:12" ht="112.5" x14ac:dyDescent="0.25">
      <c r="B136" s="40" t="s">
        <v>143</v>
      </c>
    </row>
    <row r="137" spans="2:12" ht="16.5" thickBot="1" x14ac:dyDescent="0.3">
      <c r="B137" s="4"/>
    </row>
    <row r="138" spans="2:12" ht="16.5" thickBot="1" x14ac:dyDescent="0.3">
      <c r="B138" s="102" t="s">
        <v>144</v>
      </c>
      <c r="C138" s="102" t="s">
        <v>5</v>
      </c>
      <c r="D138" s="105" t="s">
        <v>145</v>
      </c>
      <c r="E138" s="106"/>
      <c r="F138" s="107"/>
      <c r="G138" s="105" t="s">
        <v>146</v>
      </c>
      <c r="H138" s="106"/>
      <c r="I138" s="107"/>
      <c r="J138" s="105" t="s">
        <v>147</v>
      </c>
      <c r="K138" s="106"/>
      <c r="L138" s="107"/>
    </row>
    <row r="139" spans="2:12" ht="32.25" thickBot="1" x14ac:dyDescent="0.3">
      <c r="B139" s="103"/>
      <c r="C139" s="103"/>
      <c r="D139" s="34" t="s">
        <v>192</v>
      </c>
      <c r="E139" s="34" t="s">
        <v>193</v>
      </c>
      <c r="F139" s="34" t="s">
        <v>238</v>
      </c>
      <c r="G139" s="34" t="s">
        <v>192</v>
      </c>
      <c r="H139" s="34" t="s">
        <v>193</v>
      </c>
      <c r="I139" s="34" t="s">
        <v>238</v>
      </c>
      <c r="J139" s="34" t="s">
        <v>192</v>
      </c>
      <c r="K139" s="34" t="s">
        <v>193</v>
      </c>
      <c r="L139" s="34" t="s">
        <v>238</v>
      </c>
    </row>
    <row r="140" spans="2:12" ht="79.5" thickBot="1" x14ac:dyDescent="0.3">
      <c r="B140" s="104"/>
      <c r="C140" s="104"/>
      <c r="D140" s="34" t="s">
        <v>7</v>
      </c>
      <c r="E140" s="34" t="s">
        <v>8</v>
      </c>
      <c r="F140" s="34" t="s">
        <v>9</v>
      </c>
      <c r="G140" s="34" t="s">
        <v>7</v>
      </c>
      <c r="H140" s="34" t="s">
        <v>8</v>
      </c>
      <c r="I140" s="34" t="s">
        <v>9</v>
      </c>
      <c r="J140" s="34" t="s">
        <v>7</v>
      </c>
      <c r="K140" s="34" t="s">
        <v>8</v>
      </c>
      <c r="L140" s="34" t="s">
        <v>9</v>
      </c>
    </row>
    <row r="141" spans="2:12" ht="16.5" thickBot="1" x14ac:dyDescent="0.3">
      <c r="B141" s="58">
        <v>1</v>
      </c>
      <c r="C141" s="6">
        <v>2</v>
      </c>
      <c r="D141" s="41">
        <v>3</v>
      </c>
      <c r="E141" s="41">
        <v>4</v>
      </c>
      <c r="F141" s="41">
        <v>5</v>
      </c>
      <c r="G141" s="41">
        <v>6</v>
      </c>
      <c r="H141" s="41">
        <v>7</v>
      </c>
      <c r="I141" s="41">
        <v>8</v>
      </c>
      <c r="J141" s="41">
        <v>9</v>
      </c>
      <c r="K141" s="41">
        <v>10</v>
      </c>
      <c r="L141" s="41">
        <v>11</v>
      </c>
    </row>
    <row r="142" spans="2:12" ht="16.5" thickBot="1" x14ac:dyDescent="0.3">
      <c r="B142" s="58" t="s">
        <v>202</v>
      </c>
      <c r="C142" s="6">
        <v>1</v>
      </c>
      <c r="D142" s="42"/>
      <c r="E142" s="34"/>
      <c r="F142" s="34"/>
      <c r="G142" s="34"/>
      <c r="H142" s="34"/>
      <c r="I142" s="34"/>
      <c r="J142" s="34"/>
      <c r="K142" s="34"/>
      <c r="L142" s="34"/>
    </row>
    <row r="143" spans="2:12" ht="16.5" thickBot="1" x14ac:dyDescent="0.3">
      <c r="B143" s="58"/>
      <c r="C143" s="6">
        <v>2</v>
      </c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6.5" thickBot="1" x14ac:dyDescent="0.3">
      <c r="B144" s="58"/>
      <c r="C144" s="6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6.5" thickBot="1" x14ac:dyDescent="0.3">
      <c r="B145" s="58" t="s">
        <v>35</v>
      </c>
      <c r="C145" s="6">
        <v>9000</v>
      </c>
      <c r="D145" s="34" t="s">
        <v>32</v>
      </c>
      <c r="E145" s="34" t="s">
        <v>32</v>
      </c>
      <c r="F145" s="34" t="s">
        <v>32</v>
      </c>
      <c r="G145" s="34" t="s">
        <v>32</v>
      </c>
      <c r="H145" s="34" t="s">
        <v>32</v>
      </c>
      <c r="I145" s="34" t="s">
        <v>32</v>
      </c>
      <c r="J145" s="34"/>
      <c r="K145" s="34"/>
      <c r="L145" s="34"/>
    </row>
    <row r="146" spans="2:12" ht="15.75" x14ac:dyDescent="0.25">
      <c r="B146" s="21"/>
    </row>
    <row r="147" spans="2:12" ht="131.25" x14ac:dyDescent="0.25">
      <c r="B147" s="40" t="s">
        <v>148</v>
      </c>
    </row>
    <row r="148" spans="2:12" ht="19.5" thickBot="1" x14ac:dyDescent="0.3">
      <c r="B148" s="1"/>
    </row>
    <row r="149" spans="2:12" ht="16.5" thickBot="1" x14ac:dyDescent="0.3">
      <c r="B149" s="102" t="s">
        <v>144</v>
      </c>
      <c r="C149" s="102" t="s">
        <v>5</v>
      </c>
      <c r="D149" s="105" t="s">
        <v>140</v>
      </c>
      <c r="E149" s="106"/>
      <c r="F149" s="107"/>
      <c r="G149" s="105" t="s">
        <v>141</v>
      </c>
      <c r="H149" s="106"/>
      <c r="I149" s="107"/>
      <c r="J149" s="105" t="s">
        <v>142</v>
      </c>
      <c r="K149" s="106"/>
      <c r="L149" s="107"/>
    </row>
    <row r="150" spans="2:12" ht="32.25" thickBot="1" x14ac:dyDescent="0.3">
      <c r="B150" s="103"/>
      <c r="C150" s="103"/>
      <c r="D150" s="34" t="s">
        <v>241</v>
      </c>
      <c r="E150" s="34" t="s">
        <v>193</v>
      </c>
      <c r="F150" s="34" t="s">
        <v>238</v>
      </c>
      <c r="G150" s="34" t="s">
        <v>192</v>
      </c>
      <c r="H150" s="34" t="s">
        <v>193</v>
      </c>
      <c r="I150" s="34" t="s">
        <v>238</v>
      </c>
      <c r="J150" s="34" t="s">
        <v>192</v>
      </c>
      <c r="K150" s="34" t="s">
        <v>193</v>
      </c>
      <c r="L150" s="34" t="s">
        <v>238</v>
      </c>
    </row>
    <row r="151" spans="2:12" ht="79.5" thickBot="1" x14ac:dyDescent="0.3">
      <c r="B151" s="104"/>
      <c r="C151" s="104"/>
      <c r="D151" s="34" t="s">
        <v>7</v>
      </c>
      <c r="E151" s="34" t="s">
        <v>8</v>
      </c>
      <c r="F151" s="34" t="s">
        <v>9</v>
      </c>
      <c r="G151" s="34" t="s">
        <v>7</v>
      </c>
      <c r="H151" s="34" t="s">
        <v>8</v>
      </c>
      <c r="I151" s="34" t="s">
        <v>9</v>
      </c>
      <c r="J151" s="34" t="s">
        <v>7</v>
      </c>
      <c r="K151" s="34" t="s">
        <v>8</v>
      </c>
      <c r="L151" s="34" t="s">
        <v>9</v>
      </c>
    </row>
    <row r="152" spans="2:12" ht="16.5" thickBot="1" x14ac:dyDescent="0.3">
      <c r="B152" s="58">
        <v>1</v>
      </c>
      <c r="C152" s="6">
        <v>2</v>
      </c>
      <c r="D152" s="41">
        <v>3</v>
      </c>
      <c r="E152" s="41">
        <v>4</v>
      </c>
      <c r="F152" s="41">
        <v>5</v>
      </c>
      <c r="G152" s="41">
        <v>6</v>
      </c>
      <c r="H152" s="41">
        <v>7</v>
      </c>
      <c r="I152" s="41">
        <v>8</v>
      </c>
      <c r="J152" s="41">
        <v>9</v>
      </c>
      <c r="K152" s="41">
        <v>10</v>
      </c>
      <c r="L152" s="41">
        <v>11</v>
      </c>
    </row>
    <row r="153" spans="2:12" ht="16.5" thickBot="1" x14ac:dyDescent="0.3">
      <c r="B153" s="58"/>
      <c r="C153" s="6">
        <v>1</v>
      </c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6.5" thickBot="1" x14ac:dyDescent="0.3">
      <c r="B154" s="58"/>
      <c r="C154" s="6">
        <v>2</v>
      </c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6.5" thickBot="1" x14ac:dyDescent="0.3">
      <c r="B155" s="58"/>
      <c r="C155" s="6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6.5" thickBot="1" x14ac:dyDescent="0.3">
      <c r="B156" s="58" t="s">
        <v>35</v>
      </c>
      <c r="C156" s="6">
        <v>9000</v>
      </c>
      <c r="D156" s="34" t="s">
        <v>32</v>
      </c>
      <c r="E156" s="34" t="s">
        <v>32</v>
      </c>
      <c r="F156" s="34" t="s">
        <v>32</v>
      </c>
      <c r="G156" s="34" t="s">
        <v>32</v>
      </c>
      <c r="H156" s="34" t="s">
        <v>32</v>
      </c>
      <c r="I156" s="34" t="s">
        <v>32</v>
      </c>
      <c r="J156" s="34"/>
      <c r="K156" s="34"/>
      <c r="L156" s="34"/>
    </row>
    <row r="157" spans="2:12" ht="15.75" x14ac:dyDescent="0.25">
      <c r="B157" s="4"/>
    </row>
    <row r="158" spans="2:12" ht="131.25" x14ac:dyDescent="0.25">
      <c r="B158" s="40" t="s">
        <v>149</v>
      </c>
    </row>
    <row r="159" spans="2:12" ht="19.5" thickBot="1" x14ac:dyDescent="0.3">
      <c r="B159" s="1"/>
    </row>
    <row r="160" spans="2:12" ht="16.5" thickBot="1" x14ac:dyDescent="0.3">
      <c r="B160" s="102" t="s">
        <v>144</v>
      </c>
      <c r="C160" s="15"/>
      <c r="D160" s="105" t="s">
        <v>140</v>
      </c>
      <c r="E160" s="106"/>
      <c r="F160" s="107"/>
      <c r="G160" s="105" t="s">
        <v>141</v>
      </c>
      <c r="H160" s="106"/>
      <c r="I160" s="107"/>
      <c r="J160" s="117" t="s">
        <v>142</v>
      </c>
      <c r="K160" s="118"/>
      <c r="L160" s="119"/>
    </row>
    <row r="161" spans="2:12" ht="32.25" thickBot="1" x14ac:dyDescent="0.3">
      <c r="B161" s="103"/>
      <c r="C161" s="11" t="s">
        <v>5</v>
      </c>
      <c r="D161" s="34" t="s">
        <v>192</v>
      </c>
      <c r="E161" s="34" t="s">
        <v>193</v>
      </c>
      <c r="F161" s="34" t="s">
        <v>238</v>
      </c>
      <c r="G161" s="34" t="s">
        <v>192</v>
      </c>
      <c r="H161" s="34" t="s">
        <v>193</v>
      </c>
      <c r="I161" s="34" t="s">
        <v>238</v>
      </c>
      <c r="J161" s="34" t="s">
        <v>192</v>
      </c>
      <c r="K161" s="34" t="s">
        <v>193</v>
      </c>
      <c r="L161" s="34" t="s">
        <v>238</v>
      </c>
    </row>
    <row r="162" spans="2:12" ht="79.5" thickBot="1" x14ac:dyDescent="0.3">
      <c r="B162" s="104"/>
      <c r="C162" s="12"/>
      <c r="D162" s="34" t="s">
        <v>7</v>
      </c>
      <c r="E162" s="34" t="s">
        <v>8</v>
      </c>
      <c r="F162" s="34" t="s">
        <v>9</v>
      </c>
      <c r="G162" s="34" t="s">
        <v>7</v>
      </c>
      <c r="H162" s="34" t="s">
        <v>8</v>
      </c>
      <c r="I162" s="34" t="s">
        <v>9</v>
      </c>
      <c r="J162" s="34" t="s">
        <v>7</v>
      </c>
      <c r="K162" s="34" t="s">
        <v>8</v>
      </c>
      <c r="L162" s="34" t="s">
        <v>9</v>
      </c>
    </row>
    <row r="163" spans="2:12" ht="16.5" thickBot="1" x14ac:dyDescent="0.3">
      <c r="B163" s="58">
        <v>1</v>
      </c>
      <c r="C163" s="6">
        <v>2</v>
      </c>
      <c r="D163" s="41">
        <v>3</v>
      </c>
      <c r="E163" s="41">
        <v>4</v>
      </c>
      <c r="F163" s="41">
        <v>5</v>
      </c>
      <c r="G163" s="41">
        <v>6</v>
      </c>
      <c r="H163" s="41">
        <v>7</v>
      </c>
      <c r="I163" s="41">
        <v>8</v>
      </c>
      <c r="J163" s="41">
        <v>9</v>
      </c>
      <c r="K163" s="41">
        <v>10</v>
      </c>
      <c r="L163" s="41">
        <v>11</v>
      </c>
    </row>
    <row r="164" spans="2:12" ht="16.5" thickBot="1" x14ac:dyDescent="0.3">
      <c r="B164" s="58"/>
      <c r="C164" s="6">
        <v>1</v>
      </c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6.5" thickBot="1" x14ac:dyDescent="0.3">
      <c r="B165" s="58"/>
      <c r="C165" s="6">
        <v>2</v>
      </c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6.5" thickBot="1" x14ac:dyDescent="0.3">
      <c r="B166" s="58"/>
      <c r="C166" s="6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6.5" thickBot="1" x14ac:dyDescent="0.3">
      <c r="B167" s="58" t="s">
        <v>35</v>
      </c>
      <c r="C167" s="6">
        <v>9000</v>
      </c>
      <c r="D167" s="34" t="s">
        <v>32</v>
      </c>
      <c r="E167" s="34" t="s">
        <v>32</v>
      </c>
      <c r="F167" s="34" t="s">
        <v>32</v>
      </c>
      <c r="G167" s="34" t="s">
        <v>32</v>
      </c>
      <c r="H167" s="34" t="s">
        <v>32</v>
      </c>
      <c r="I167" s="34" t="s">
        <v>32</v>
      </c>
      <c r="J167" s="34"/>
      <c r="K167" s="34"/>
      <c r="L167" s="34"/>
    </row>
    <row r="169" spans="2:12" ht="18.75" x14ac:dyDescent="0.25">
      <c r="B169" s="3"/>
    </row>
    <row r="170" spans="2:12" ht="56.25" x14ac:dyDescent="0.25">
      <c r="B170" s="3" t="s">
        <v>150</v>
      </c>
    </row>
    <row r="171" spans="2:12" ht="56.25" x14ac:dyDescent="0.25">
      <c r="B171" s="3" t="s">
        <v>151</v>
      </c>
      <c r="G171"/>
      <c r="H171"/>
      <c r="I171"/>
      <c r="J171"/>
      <c r="K171"/>
      <c r="L171"/>
    </row>
    <row r="172" spans="2:12" ht="19.5" thickBot="1" x14ac:dyDescent="0.3">
      <c r="B172" s="3"/>
      <c r="G172"/>
      <c r="H172"/>
      <c r="I172"/>
      <c r="J172"/>
      <c r="K172"/>
      <c r="L172"/>
    </row>
    <row r="173" spans="2:12" ht="16.5" thickBot="1" x14ac:dyDescent="0.3">
      <c r="B173" s="102" t="s">
        <v>4</v>
      </c>
      <c r="C173" s="102" t="s">
        <v>5</v>
      </c>
      <c r="D173" s="105" t="s">
        <v>6</v>
      </c>
      <c r="E173" s="106"/>
      <c r="F173" s="107"/>
      <c r="G173"/>
      <c r="H173"/>
      <c r="I173"/>
      <c r="J173"/>
      <c r="K173"/>
      <c r="L173"/>
    </row>
    <row r="174" spans="2:12" ht="16.5" thickBot="1" x14ac:dyDescent="0.3">
      <c r="B174" s="103"/>
      <c r="C174" s="103"/>
      <c r="D174" s="34" t="s">
        <v>192</v>
      </c>
      <c r="E174" s="34" t="s">
        <v>193</v>
      </c>
      <c r="F174" s="34" t="s">
        <v>238</v>
      </c>
      <c r="G174"/>
      <c r="H174"/>
      <c r="I174"/>
      <c r="J174"/>
      <c r="K174"/>
      <c r="L174"/>
    </row>
    <row r="175" spans="2:12" ht="48" thickBot="1" x14ac:dyDescent="0.3">
      <c r="B175" s="104"/>
      <c r="C175" s="104"/>
      <c r="D175" s="34" t="s">
        <v>7</v>
      </c>
      <c r="E175" s="34" t="s">
        <v>8</v>
      </c>
      <c r="F175" s="34" t="s">
        <v>9</v>
      </c>
      <c r="G175"/>
      <c r="H175"/>
      <c r="I175"/>
      <c r="J175"/>
      <c r="K175"/>
      <c r="L175"/>
    </row>
    <row r="176" spans="2:12" ht="16.5" thickBot="1" x14ac:dyDescent="0.3">
      <c r="B176" s="58">
        <v>1</v>
      </c>
      <c r="C176" s="6">
        <v>2</v>
      </c>
      <c r="D176" s="41">
        <v>3</v>
      </c>
      <c r="E176" s="41">
        <v>4</v>
      </c>
      <c r="F176" s="41">
        <v>5</v>
      </c>
      <c r="G176"/>
      <c r="H176"/>
      <c r="I176"/>
      <c r="J176"/>
      <c r="K176"/>
      <c r="L176"/>
    </row>
    <row r="177" spans="2:12" ht="95.25" thickBot="1" x14ac:dyDescent="0.3">
      <c r="B177" s="60" t="s">
        <v>152</v>
      </c>
      <c r="C177" s="6">
        <v>100</v>
      </c>
      <c r="D177" s="42"/>
      <c r="E177" s="42"/>
      <c r="F177" s="42"/>
      <c r="G177"/>
      <c r="H177"/>
      <c r="I177"/>
      <c r="J177"/>
      <c r="K177"/>
      <c r="L177"/>
    </row>
    <row r="178" spans="2:12" ht="63.75" thickBot="1" x14ac:dyDescent="0.3">
      <c r="B178" s="60" t="s">
        <v>153</v>
      </c>
      <c r="C178" s="6">
        <v>200</v>
      </c>
      <c r="D178" s="42"/>
      <c r="E178" s="42"/>
      <c r="F178" s="42"/>
      <c r="G178"/>
      <c r="H178"/>
      <c r="I178"/>
      <c r="J178"/>
      <c r="K178"/>
      <c r="L178"/>
    </row>
    <row r="179" spans="2:12" ht="32.25" thickBot="1" x14ac:dyDescent="0.3">
      <c r="B179" s="60" t="s">
        <v>154</v>
      </c>
      <c r="C179" s="6">
        <v>300</v>
      </c>
      <c r="D179" s="42">
        <v>3124006.73</v>
      </c>
      <c r="E179" s="42"/>
      <c r="F179" s="42"/>
      <c r="G179"/>
      <c r="H179"/>
      <c r="I179"/>
      <c r="J179"/>
      <c r="K179"/>
      <c r="L179"/>
    </row>
    <row r="180" spans="2:12" ht="16.5" thickBot="1" x14ac:dyDescent="0.3">
      <c r="B180" s="60" t="s">
        <v>13</v>
      </c>
      <c r="C180" s="11"/>
      <c r="D180" s="129"/>
      <c r="E180" s="129"/>
      <c r="F180" s="129"/>
      <c r="G180"/>
      <c r="H180"/>
      <c r="I180"/>
      <c r="J180"/>
      <c r="K180"/>
      <c r="L180"/>
    </row>
    <row r="181" spans="2:12" ht="16.5" thickBot="1" x14ac:dyDescent="0.3">
      <c r="B181" s="60" t="s">
        <v>155</v>
      </c>
      <c r="C181" s="6">
        <v>301</v>
      </c>
      <c r="D181" s="130"/>
      <c r="E181" s="130"/>
      <c r="F181" s="130"/>
      <c r="G181"/>
      <c r="H181"/>
      <c r="I181"/>
      <c r="J181"/>
      <c r="K181"/>
      <c r="L181"/>
    </row>
    <row r="182" spans="2:12" ht="16.5" thickBot="1" x14ac:dyDescent="0.3">
      <c r="B182" s="60" t="s">
        <v>156</v>
      </c>
      <c r="C182" s="6">
        <v>302</v>
      </c>
      <c r="D182" s="42"/>
      <c r="E182" s="42"/>
      <c r="F182" s="42"/>
      <c r="G182"/>
      <c r="H182"/>
      <c r="I182"/>
      <c r="J182"/>
      <c r="K182"/>
      <c r="L182"/>
    </row>
    <row r="183" spans="2:12" ht="16.5" thickBot="1" x14ac:dyDescent="0.3">
      <c r="B183" s="60" t="s">
        <v>157</v>
      </c>
      <c r="C183" s="6">
        <v>303</v>
      </c>
      <c r="D183" s="42"/>
      <c r="E183" s="42"/>
      <c r="F183" s="42"/>
      <c r="G183"/>
      <c r="H183"/>
      <c r="I183"/>
      <c r="J183"/>
      <c r="K183"/>
      <c r="L183"/>
    </row>
    <row r="184" spans="2:12" ht="16.5" thickBot="1" x14ac:dyDescent="0.3">
      <c r="B184" s="60" t="s">
        <v>158</v>
      </c>
      <c r="C184" s="6">
        <v>304</v>
      </c>
      <c r="D184" s="42"/>
      <c r="E184" s="42"/>
      <c r="F184" s="42"/>
      <c r="G184"/>
      <c r="H184"/>
      <c r="I184"/>
      <c r="J184"/>
      <c r="K184"/>
      <c r="L184"/>
    </row>
    <row r="185" spans="2:12" ht="16.5" thickBot="1" x14ac:dyDescent="0.3">
      <c r="B185" s="60" t="s">
        <v>159</v>
      </c>
      <c r="C185" s="6">
        <v>305</v>
      </c>
      <c r="D185" s="42">
        <v>1804888.89</v>
      </c>
      <c r="E185" s="42"/>
      <c r="F185" s="42"/>
      <c r="G185"/>
      <c r="H185"/>
      <c r="I185"/>
      <c r="J185"/>
      <c r="K185"/>
      <c r="L185"/>
    </row>
    <row r="186" spans="2:12" ht="16.5" thickBot="1" x14ac:dyDescent="0.3">
      <c r="B186" s="60" t="s">
        <v>160</v>
      </c>
      <c r="C186" s="6">
        <v>306</v>
      </c>
      <c r="D186" s="42"/>
      <c r="E186" s="42"/>
      <c r="F186" s="42"/>
      <c r="G186"/>
      <c r="H186"/>
      <c r="I186"/>
      <c r="J186"/>
      <c r="K186"/>
      <c r="L186"/>
    </row>
    <row r="187" spans="2:12" ht="32.25" thickBot="1" x14ac:dyDescent="0.3">
      <c r="B187" s="60" t="s">
        <v>161</v>
      </c>
      <c r="C187" s="6">
        <v>307</v>
      </c>
      <c r="D187" s="42"/>
      <c r="E187" s="42"/>
      <c r="F187" s="42"/>
    </row>
    <row r="188" spans="2:12" ht="79.5" thickBot="1" x14ac:dyDescent="0.3">
      <c r="B188" s="60" t="s">
        <v>162</v>
      </c>
      <c r="C188" s="6">
        <v>308</v>
      </c>
      <c r="D188" s="42">
        <v>1101867.8400000001</v>
      </c>
      <c r="E188" s="42"/>
      <c r="F188" s="42"/>
    </row>
    <row r="189" spans="2:12" ht="32.25" thickBot="1" x14ac:dyDescent="0.3">
      <c r="B189" s="60" t="s">
        <v>163</v>
      </c>
      <c r="C189" s="6">
        <v>309</v>
      </c>
      <c r="D189" s="42">
        <v>200000</v>
      </c>
      <c r="E189" s="42"/>
      <c r="F189" s="42"/>
    </row>
    <row r="190" spans="2:12" ht="26.25" customHeight="1" thickBot="1" x14ac:dyDescent="0.3">
      <c r="B190" s="60" t="s">
        <v>164</v>
      </c>
      <c r="C190" s="6">
        <v>310</v>
      </c>
      <c r="D190" s="42">
        <v>17250</v>
      </c>
      <c r="E190" s="42"/>
      <c r="F190" s="42"/>
    </row>
    <row r="191" spans="2:12" ht="95.25" customHeight="1" thickBot="1" x14ac:dyDescent="0.3">
      <c r="B191" s="60" t="s">
        <v>165</v>
      </c>
      <c r="C191" s="6">
        <v>400</v>
      </c>
      <c r="D191" s="42"/>
      <c r="E191" s="42"/>
      <c r="F191" s="42"/>
    </row>
    <row r="192" spans="2:12" ht="48" thickBot="1" x14ac:dyDescent="0.3">
      <c r="B192" s="60" t="s">
        <v>166</v>
      </c>
      <c r="C192" s="6">
        <v>500</v>
      </c>
      <c r="D192" s="42"/>
      <c r="E192" s="42"/>
      <c r="F192" s="42"/>
    </row>
    <row r="193" spans="2:15" ht="48" thickBot="1" x14ac:dyDescent="0.3">
      <c r="B193" s="60" t="s">
        <v>167</v>
      </c>
      <c r="C193" s="6">
        <v>600</v>
      </c>
      <c r="D193" s="42">
        <f>D185+D188+D189+D190</f>
        <v>3124006.73</v>
      </c>
      <c r="E193" s="42">
        <f t="shared" ref="E193:F193" si="6">E179-E178</f>
        <v>0</v>
      </c>
      <c r="F193" s="42">
        <f t="shared" si="6"/>
        <v>0</v>
      </c>
    </row>
    <row r="194" spans="2:15" ht="16.5" thickBot="1" x14ac:dyDescent="0.3">
      <c r="B194" s="13"/>
    </row>
    <row r="195" spans="2:15" ht="31.5" customHeight="1" thickBot="1" x14ac:dyDescent="0.3">
      <c r="B195" s="102" t="s">
        <v>144</v>
      </c>
      <c r="C195" s="102" t="s">
        <v>5</v>
      </c>
      <c r="D195" s="105" t="s">
        <v>168</v>
      </c>
      <c r="E195" s="106"/>
      <c r="F195" s="107"/>
      <c r="G195" s="105" t="s">
        <v>169</v>
      </c>
      <c r="H195" s="106"/>
      <c r="I195" s="107"/>
      <c r="J195" s="105" t="s">
        <v>170</v>
      </c>
      <c r="K195" s="106"/>
      <c r="L195" s="107"/>
      <c r="M195" s="111" t="s">
        <v>6</v>
      </c>
      <c r="N195" s="112"/>
      <c r="O195" s="113"/>
    </row>
    <row r="196" spans="2:15" ht="26.25" thickBot="1" x14ac:dyDescent="0.3">
      <c r="B196" s="103"/>
      <c r="C196" s="103"/>
      <c r="D196" s="39" t="s">
        <v>192</v>
      </c>
      <c r="E196" s="39" t="s">
        <v>193</v>
      </c>
      <c r="F196" s="39" t="s">
        <v>238</v>
      </c>
      <c r="G196" s="39" t="s">
        <v>192</v>
      </c>
      <c r="H196" s="39" t="s">
        <v>193</v>
      </c>
      <c r="I196" s="39" t="s">
        <v>238</v>
      </c>
      <c r="J196" s="39" t="s">
        <v>192</v>
      </c>
      <c r="K196" s="39" t="s">
        <v>193</v>
      </c>
      <c r="L196" s="39" t="s">
        <v>238</v>
      </c>
      <c r="M196" s="30" t="s">
        <v>192</v>
      </c>
      <c r="N196" s="30" t="s">
        <v>193</v>
      </c>
      <c r="O196" s="30" t="s">
        <v>238</v>
      </c>
    </row>
    <row r="197" spans="2:15" ht="48.75" thickBot="1" x14ac:dyDescent="0.3">
      <c r="B197" s="104"/>
      <c r="C197" s="104"/>
      <c r="D197" s="38" t="s">
        <v>7</v>
      </c>
      <c r="E197" s="38" t="s">
        <v>8</v>
      </c>
      <c r="F197" s="38" t="s">
        <v>9</v>
      </c>
      <c r="G197" s="38" t="s">
        <v>7</v>
      </c>
      <c r="H197" s="38" t="s">
        <v>8</v>
      </c>
      <c r="I197" s="38" t="s">
        <v>9</v>
      </c>
      <c r="J197" s="38" t="s">
        <v>7</v>
      </c>
      <c r="K197" s="38" t="s">
        <v>8</v>
      </c>
      <c r="L197" s="38" t="s">
        <v>9</v>
      </c>
      <c r="M197" s="28" t="s">
        <v>7</v>
      </c>
      <c r="N197" s="28" t="s">
        <v>8</v>
      </c>
      <c r="O197" s="28" t="s">
        <v>9</v>
      </c>
    </row>
    <row r="198" spans="2:15" ht="16.5" thickBot="1" x14ac:dyDescent="0.3">
      <c r="B198" s="58">
        <v>1</v>
      </c>
      <c r="C198" s="6">
        <v>2</v>
      </c>
      <c r="D198" s="41">
        <v>3</v>
      </c>
      <c r="E198" s="41">
        <v>4</v>
      </c>
      <c r="F198" s="41">
        <v>5</v>
      </c>
      <c r="G198" s="41">
        <v>6</v>
      </c>
      <c r="H198" s="41">
        <v>7</v>
      </c>
      <c r="I198" s="41">
        <v>8</v>
      </c>
      <c r="J198" s="41">
        <v>9</v>
      </c>
      <c r="K198" s="41">
        <v>10</v>
      </c>
      <c r="L198" s="41">
        <v>11</v>
      </c>
      <c r="M198" s="41">
        <v>12</v>
      </c>
      <c r="N198" s="41">
        <v>13</v>
      </c>
      <c r="O198" s="41">
        <v>14</v>
      </c>
    </row>
    <row r="199" spans="2:15" ht="16.5" thickBot="1" x14ac:dyDescent="0.3">
      <c r="B199" s="58"/>
      <c r="C199" s="6">
        <v>1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43"/>
      <c r="N199" s="17"/>
      <c r="O199" s="17"/>
    </row>
    <row r="200" spans="2:15" ht="16.5" thickBot="1" x14ac:dyDescent="0.3">
      <c r="B200" s="58"/>
      <c r="C200" s="6">
        <v>2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43"/>
      <c r="N200" s="17"/>
      <c r="O200" s="17"/>
    </row>
    <row r="201" spans="2:15" ht="16.5" thickBot="1" x14ac:dyDescent="0.3">
      <c r="B201" s="58"/>
      <c r="C201" s="6">
        <v>3</v>
      </c>
      <c r="D201" s="49"/>
      <c r="E201" s="34"/>
      <c r="F201" s="34"/>
      <c r="G201" s="49"/>
      <c r="H201" s="34"/>
      <c r="I201" s="34"/>
      <c r="J201" s="49"/>
      <c r="K201" s="34"/>
      <c r="L201" s="34"/>
      <c r="M201" s="50"/>
      <c r="N201" s="6"/>
      <c r="O201" s="6"/>
    </row>
    <row r="202" spans="2:15" ht="16.5" thickBot="1" x14ac:dyDescent="0.3">
      <c r="B202" s="58" t="s">
        <v>35</v>
      </c>
      <c r="C202" s="6">
        <v>9000</v>
      </c>
      <c r="D202" s="34" t="s">
        <v>32</v>
      </c>
      <c r="E202" s="34" t="s">
        <v>32</v>
      </c>
      <c r="F202" s="34" t="s">
        <v>32</v>
      </c>
      <c r="G202" s="34" t="s">
        <v>32</v>
      </c>
      <c r="H202" s="34" t="s">
        <v>32</v>
      </c>
      <c r="I202" s="34" t="s">
        <v>32</v>
      </c>
      <c r="J202" s="34" t="s">
        <v>32</v>
      </c>
      <c r="K202" s="34" t="s">
        <v>32</v>
      </c>
      <c r="L202" s="34" t="s">
        <v>32</v>
      </c>
      <c r="M202" s="43"/>
      <c r="N202" s="17"/>
      <c r="O202" s="17"/>
    </row>
    <row r="203" spans="2:15" ht="56.25" x14ac:dyDescent="0.25">
      <c r="B203" s="40" t="s">
        <v>171</v>
      </c>
    </row>
    <row r="204" spans="2:15" ht="15.75" x14ac:dyDescent="0.25">
      <c r="B204" s="4"/>
    </row>
    <row r="205" spans="2:15" ht="56.25" x14ac:dyDescent="0.25">
      <c r="B205" s="40" t="s">
        <v>172</v>
      </c>
    </row>
    <row r="206" spans="2:15" ht="16.5" thickBot="1" x14ac:dyDescent="0.3">
      <c r="B206" s="4"/>
    </row>
    <row r="207" spans="2:15" ht="16.5" thickBot="1" x14ac:dyDescent="0.3">
      <c r="B207" s="102" t="s">
        <v>144</v>
      </c>
      <c r="C207" s="102" t="s">
        <v>5</v>
      </c>
      <c r="D207" s="105" t="s">
        <v>173</v>
      </c>
      <c r="E207" s="106"/>
      <c r="F207" s="107"/>
      <c r="G207" s="105" t="s">
        <v>174</v>
      </c>
      <c r="H207" s="106"/>
      <c r="I207" s="107"/>
      <c r="J207" s="105" t="s">
        <v>6</v>
      </c>
      <c r="K207" s="106"/>
      <c r="L207" s="107"/>
    </row>
    <row r="208" spans="2:15" ht="32.25" thickBot="1" x14ac:dyDescent="0.3">
      <c r="B208" s="103"/>
      <c r="C208" s="103"/>
      <c r="D208" s="34" t="s">
        <v>192</v>
      </c>
      <c r="E208" s="34" t="s">
        <v>193</v>
      </c>
      <c r="F208" s="34" t="s">
        <v>238</v>
      </c>
      <c r="G208" s="34" t="s">
        <v>192</v>
      </c>
      <c r="H208" s="34" t="s">
        <v>193</v>
      </c>
      <c r="I208" s="34" t="s">
        <v>238</v>
      </c>
      <c r="J208" s="34" t="s">
        <v>192</v>
      </c>
      <c r="K208" s="34" t="s">
        <v>193</v>
      </c>
      <c r="L208" s="34" t="s">
        <v>238</v>
      </c>
    </row>
    <row r="209" spans="2:12" ht="79.5" thickBot="1" x14ac:dyDescent="0.3">
      <c r="B209" s="104"/>
      <c r="C209" s="104"/>
      <c r="D209" s="34" t="s">
        <v>7</v>
      </c>
      <c r="E209" s="34" t="s">
        <v>8</v>
      </c>
      <c r="F209" s="34" t="s">
        <v>9</v>
      </c>
      <c r="G209" s="34" t="s">
        <v>7</v>
      </c>
      <c r="H209" s="34" t="s">
        <v>8</v>
      </c>
      <c r="I209" s="34" t="s">
        <v>9</v>
      </c>
      <c r="J209" s="34" t="s">
        <v>7</v>
      </c>
      <c r="K209" s="34" t="s">
        <v>8</v>
      </c>
      <c r="L209" s="34" t="s">
        <v>9</v>
      </c>
    </row>
    <row r="210" spans="2:12" ht="16.5" thickBot="1" x14ac:dyDescent="0.3">
      <c r="B210" s="58">
        <v>1</v>
      </c>
      <c r="C210" s="6">
        <v>2</v>
      </c>
      <c r="D210" s="41">
        <v>3</v>
      </c>
      <c r="E210" s="41">
        <v>4</v>
      </c>
      <c r="F210" s="41">
        <v>5</v>
      </c>
      <c r="G210" s="41">
        <v>6</v>
      </c>
      <c r="H210" s="41">
        <v>7</v>
      </c>
      <c r="I210" s="41">
        <v>8</v>
      </c>
      <c r="J210" s="41">
        <v>9</v>
      </c>
      <c r="K210" s="41">
        <v>10</v>
      </c>
      <c r="L210" s="41">
        <v>11</v>
      </c>
    </row>
    <row r="211" spans="2:12" ht="16.5" thickBot="1" x14ac:dyDescent="0.3">
      <c r="B211" s="58"/>
      <c r="C211" s="6">
        <v>1</v>
      </c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2:12" ht="16.5" thickBot="1" x14ac:dyDescent="0.3">
      <c r="B212" s="58"/>
      <c r="C212" s="6">
        <v>2</v>
      </c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2:12" ht="16.5" thickBot="1" x14ac:dyDescent="0.3">
      <c r="B213" s="58"/>
      <c r="C213" s="6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6.5" thickBot="1" x14ac:dyDescent="0.3">
      <c r="B214" s="58" t="s">
        <v>35</v>
      </c>
      <c r="C214" s="6">
        <v>9000</v>
      </c>
      <c r="D214" s="34" t="s">
        <v>32</v>
      </c>
      <c r="E214" s="34" t="s">
        <v>32</v>
      </c>
      <c r="F214" s="34" t="s">
        <v>32</v>
      </c>
      <c r="G214" s="34" t="s">
        <v>32</v>
      </c>
      <c r="H214" s="34" t="s">
        <v>32</v>
      </c>
      <c r="I214" s="34" t="s">
        <v>32</v>
      </c>
      <c r="J214" s="36">
        <f>J211+J212</f>
        <v>0</v>
      </c>
      <c r="K214" s="36"/>
      <c r="L214" s="36"/>
    </row>
    <row r="215" spans="2:12" ht="15.75" x14ac:dyDescent="0.25">
      <c r="B215" s="4"/>
    </row>
    <row r="216" spans="2:12" ht="15.75" x14ac:dyDescent="0.25">
      <c r="B216" s="4"/>
    </row>
    <row r="217" spans="2:12" ht="15.75" x14ac:dyDescent="0.25">
      <c r="B217" s="4"/>
    </row>
    <row r="218" spans="2:12" ht="15.75" x14ac:dyDescent="0.25">
      <c r="B218" s="4"/>
    </row>
    <row r="219" spans="2:12" ht="15.75" x14ac:dyDescent="0.25">
      <c r="B219" s="4"/>
    </row>
    <row r="220" spans="2:12" ht="56.25" x14ac:dyDescent="0.25">
      <c r="B220" s="40" t="s">
        <v>175</v>
      </c>
    </row>
    <row r="221" spans="2:12" ht="16.5" thickBot="1" x14ac:dyDescent="0.3">
      <c r="B221" s="4"/>
    </row>
    <row r="222" spans="2:12" ht="16.5" thickBot="1" x14ac:dyDescent="0.3">
      <c r="B222" s="102" t="s">
        <v>144</v>
      </c>
      <c r="C222" s="102" t="s">
        <v>5</v>
      </c>
      <c r="D222" s="105" t="s">
        <v>176</v>
      </c>
      <c r="E222" s="106"/>
      <c r="F222" s="107"/>
      <c r="G222" s="105" t="s">
        <v>177</v>
      </c>
      <c r="H222" s="106"/>
      <c r="I222" s="107"/>
      <c r="J222" s="105" t="s">
        <v>6</v>
      </c>
      <c r="K222" s="106"/>
      <c r="L222" s="107"/>
    </row>
    <row r="223" spans="2:12" ht="32.25" thickBot="1" x14ac:dyDescent="0.3">
      <c r="B223" s="103"/>
      <c r="C223" s="103"/>
      <c r="D223" s="34" t="s">
        <v>192</v>
      </c>
      <c r="E223" s="34" t="s">
        <v>193</v>
      </c>
      <c r="F223" s="34" t="s">
        <v>238</v>
      </c>
      <c r="G223" s="34" t="s">
        <v>192</v>
      </c>
      <c r="H223" s="34" t="s">
        <v>193</v>
      </c>
      <c r="I223" s="34" t="s">
        <v>238</v>
      </c>
      <c r="J223" s="34" t="s">
        <v>192</v>
      </c>
      <c r="K223" s="34" t="s">
        <v>193</v>
      </c>
      <c r="L223" s="34" t="s">
        <v>238</v>
      </c>
    </row>
    <row r="224" spans="2:12" ht="79.5" thickBot="1" x14ac:dyDescent="0.3">
      <c r="B224" s="104"/>
      <c r="C224" s="104"/>
      <c r="D224" s="34" t="s">
        <v>7</v>
      </c>
      <c r="E224" s="34" t="s">
        <v>8</v>
      </c>
      <c r="F224" s="34" t="s">
        <v>9</v>
      </c>
      <c r="G224" s="34" t="s">
        <v>7</v>
      </c>
      <c r="H224" s="34" t="s">
        <v>8</v>
      </c>
      <c r="I224" s="34" t="s">
        <v>9</v>
      </c>
      <c r="J224" s="34" t="s">
        <v>7</v>
      </c>
      <c r="K224" s="34" t="s">
        <v>8</v>
      </c>
      <c r="L224" s="34" t="s">
        <v>9</v>
      </c>
    </row>
    <row r="225" spans="2:15" ht="16.5" thickBot="1" x14ac:dyDescent="0.3">
      <c r="B225" s="58">
        <v>1</v>
      </c>
      <c r="C225" s="6">
        <v>2</v>
      </c>
      <c r="D225" s="41">
        <v>3</v>
      </c>
      <c r="E225" s="41">
        <v>4</v>
      </c>
      <c r="F225" s="41">
        <v>5</v>
      </c>
      <c r="G225" s="41">
        <v>6</v>
      </c>
      <c r="H225" s="41">
        <v>7</v>
      </c>
      <c r="I225" s="41">
        <v>8</v>
      </c>
      <c r="J225" s="41">
        <v>9</v>
      </c>
      <c r="K225" s="41">
        <v>10</v>
      </c>
      <c r="L225" s="41">
        <v>11</v>
      </c>
    </row>
    <row r="226" spans="2:15" ht="16.5" thickBot="1" x14ac:dyDescent="0.3">
      <c r="B226" s="81" t="s">
        <v>205</v>
      </c>
      <c r="C226" s="6">
        <v>1</v>
      </c>
      <c r="D226" s="34"/>
      <c r="E226" s="34"/>
      <c r="F226" s="34"/>
      <c r="G226" s="34"/>
      <c r="H226" s="34"/>
      <c r="I226" s="34"/>
      <c r="J226" s="42"/>
      <c r="K226" s="57"/>
      <c r="L226" s="57"/>
    </row>
    <row r="227" spans="2:15" ht="16.5" thickBot="1" x14ac:dyDescent="0.3">
      <c r="B227" s="81" t="s">
        <v>206</v>
      </c>
      <c r="C227" s="6">
        <v>2</v>
      </c>
      <c r="D227" s="34"/>
      <c r="E227" s="34"/>
      <c r="F227" s="34"/>
      <c r="G227" s="34"/>
      <c r="H227" s="34"/>
      <c r="I227" s="34"/>
      <c r="J227" s="42"/>
      <c r="K227" s="42"/>
      <c r="L227" s="42"/>
    </row>
    <row r="228" spans="2:15" ht="16.5" thickBot="1" x14ac:dyDescent="0.3">
      <c r="B228" s="81" t="s">
        <v>207</v>
      </c>
      <c r="C228" s="6">
        <v>3</v>
      </c>
      <c r="D228" s="34"/>
      <c r="E228" s="34"/>
      <c r="F228" s="34"/>
      <c r="G228" s="34"/>
      <c r="H228" s="34"/>
      <c r="I228" s="34"/>
      <c r="J228" s="42"/>
      <c r="K228" s="42"/>
      <c r="L228" s="42"/>
    </row>
    <row r="229" spans="2:15" ht="16.5" thickBot="1" x14ac:dyDescent="0.3">
      <c r="B229" s="81" t="s">
        <v>208</v>
      </c>
      <c r="C229" s="6">
        <v>4</v>
      </c>
      <c r="D229" s="34"/>
      <c r="E229" s="34"/>
      <c r="F229" s="34"/>
      <c r="G229" s="34"/>
      <c r="H229" s="34"/>
      <c r="I229" s="34"/>
      <c r="J229" s="42"/>
      <c r="K229" s="42"/>
      <c r="L229" s="42"/>
    </row>
    <row r="230" spans="2:15" ht="16.5" thickBot="1" x14ac:dyDescent="0.3">
      <c r="B230" s="81" t="s">
        <v>209</v>
      </c>
      <c r="C230" s="6">
        <v>5</v>
      </c>
      <c r="D230" s="34"/>
      <c r="E230" s="34"/>
      <c r="F230" s="34"/>
      <c r="G230" s="34"/>
      <c r="H230" s="34"/>
      <c r="I230" s="34"/>
      <c r="J230" s="42"/>
      <c r="K230" s="42"/>
      <c r="L230" s="42"/>
    </row>
    <row r="231" spans="2:15" ht="16.5" thickBot="1" x14ac:dyDescent="0.3">
      <c r="B231" s="81" t="s">
        <v>210</v>
      </c>
      <c r="C231" s="6">
        <v>6</v>
      </c>
      <c r="D231" s="34"/>
      <c r="E231" s="34"/>
      <c r="F231" s="34"/>
      <c r="G231" s="34"/>
      <c r="H231" s="34"/>
      <c r="I231" s="34"/>
      <c r="J231" s="42"/>
      <c r="K231" s="42"/>
      <c r="L231" s="42"/>
    </row>
    <row r="232" spans="2:15" ht="16.5" thickBot="1" x14ac:dyDescent="0.3">
      <c r="B232" s="81" t="s">
        <v>235</v>
      </c>
      <c r="C232" s="6">
        <v>7</v>
      </c>
      <c r="D232" s="34"/>
      <c r="E232" s="34"/>
      <c r="F232" s="34"/>
      <c r="G232" s="34"/>
      <c r="H232" s="34"/>
      <c r="I232" s="34"/>
      <c r="J232" s="42"/>
      <c r="K232" s="34"/>
      <c r="L232" s="36"/>
    </row>
    <row r="233" spans="2:15" ht="16.5" thickBot="1" x14ac:dyDescent="0.3">
      <c r="B233" s="92" t="s">
        <v>35</v>
      </c>
      <c r="C233" s="6">
        <v>9000</v>
      </c>
      <c r="D233" s="34" t="s">
        <v>32</v>
      </c>
      <c r="E233" s="34" t="s">
        <v>32</v>
      </c>
      <c r="F233" s="34" t="s">
        <v>32</v>
      </c>
      <c r="G233" s="34" t="s">
        <v>32</v>
      </c>
      <c r="H233" s="34" t="s">
        <v>32</v>
      </c>
      <c r="I233" s="34" t="s">
        <v>32</v>
      </c>
      <c r="J233" s="42">
        <f>SUM(J226:J232)</f>
        <v>0</v>
      </c>
      <c r="K233" s="42">
        <f t="shared" ref="K233:L233" si="7">K226+K227+K228+K229+K230+K231+K232</f>
        <v>0</v>
      </c>
      <c r="L233" s="42">
        <f t="shared" si="7"/>
        <v>0</v>
      </c>
    </row>
    <row r="234" spans="2:15" ht="15.75" x14ac:dyDescent="0.25">
      <c r="B234" s="4"/>
    </row>
    <row r="235" spans="2:15" ht="56.25" x14ac:dyDescent="0.25">
      <c r="B235" s="40" t="s">
        <v>178</v>
      </c>
    </row>
    <row r="236" spans="2:15" ht="16.5" thickBot="1" x14ac:dyDescent="0.3">
      <c r="B236" s="4"/>
    </row>
    <row r="237" spans="2:15" ht="47.25" customHeight="1" thickBot="1" x14ac:dyDescent="0.3">
      <c r="B237" s="114" t="s">
        <v>130</v>
      </c>
      <c r="C237" s="114" t="s">
        <v>5</v>
      </c>
      <c r="D237" s="105" t="s">
        <v>179</v>
      </c>
      <c r="E237" s="106"/>
      <c r="F237" s="107"/>
      <c r="G237" s="105" t="s">
        <v>180</v>
      </c>
      <c r="H237" s="106"/>
      <c r="I237" s="107"/>
      <c r="J237" s="105" t="s">
        <v>181</v>
      </c>
      <c r="K237" s="106"/>
      <c r="L237" s="107"/>
      <c r="M237" s="111" t="s">
        <v>6</v>
      </c>
      <c r="N237" s="112"/>
      <c r="O237" s="113"/>
    </row>
    <row r="238" spans="2:15" ht="26.25" thickBot="1" x14ac:dyDescent="0.3">
      <c r="B238" s="115"/>
      <c r="C238" s="115"/>
      <c r="D238" s="39" t="s">
        <v>192</v>
      </c>
      <c r="E238" s="39" t="s">
        <v>193</v>
      </c>
      <c r="F238" s="39" t="s">
        <v>238</v>
      </c>
      <c r="G238" s="39" t="s">
        <v>192</v>
      </c>
      <c r="H238" s="39" t="s">
        <v>193</v>
      </c>
      <c r="I238" s="39" t="s">
        <v>238</v>
      </c>
      <c r="J238" s="39" t="s">
        <v>192</v>
      </c>
      <c r="K238" s="39" t="s">
        <v>193</v>
      </c>
      <c r="L238" s="39" t="s">
        <v>238</v>
      </c>
      <c r="M238" s="30" t="s">
        <v>192</v>
      </c>
      <c r="N238" s="30" t="s">
        <v>193</v>
      </c>
      <c r="O238" s="30" t="s">
        <v>238</v>
      </c>
    </row>
    <row r="239" spans="2:15" ht="48.75" thickBot="1" x14ac:dyDescent="0.3">
      <c r="B239" s="116"/>
      <c r="C239" s="116"/>
      <c r="D239" s="38" t="s">
        <v>7</v>
      </c>
      <c r="E239" s="38" t="s">
        <v>8</v>
      </c>
      <c r="F239" s="38" t="s">
        <v>9</v>
      </c>
      <c r="G239" s="38" t="s">
        <v>7</v>
      </c>
      <c r="H239" s="38" t="s">
        <v>8</v>
      </c>
      <c r="I239" s="38" t="s">
        <v>9</v>
      </c>
      <c r="J239" s="38" t="s">
        <v>7</v>
      </c>
      <c r="K239" s="38" t="s">
        <v>8</v>
      </c>
      <c r="L239" s="38" t="s">
        <v>9</v>
      </c>
      <c r="M239" s="28" t="s">
        <v>7</v>
      </c>
      <c r="N239" s="28" t="s">
        <v>8</v>
      </c>
      <c r="O239" s="28" t="s">
        <v>9</v>
      </c>
    </row>
    <row r="240" spans="2:15" ht="16.5" thickBot="1" x14ac:dyDescent="0.3">
      <c r="B240" s="58">
        <v>1</v>
      </c>
      <c r="C240" s="6">
        <v>2</v>
      </c>
      <c r="D240" s="41">
        <v>3</v>
      </c>
      <c r="E240" s="41">
        <v>4</v>
      </c>
      <c r="F240" s="41">
        <v>5</v>
      </c>
      <c r="G240" s="41">
        <v>6</v>
      </c>
      <c r="H240" s="41">
        <v>7</v>
      </c>
      <c r="I240" s="41">
        <v>8</v>
      </c>
      <c r="J240" s="41">
        <v>9</v>
      </c>
      <c r="K240" s="41">
        <v>10</v>
      </c>
      <c r="L240" s="41">
        <v>11</v>
      </c>
      <c r="M240" s="41">
        <v>12</v>
      </c>
      <c r="N240" s="41">
        <v>13</v>
      </c>
      <c r="O240" s="41">
        <v>14</v>
      </c>
    </row>
    <row r="241" spans="2:15" ht="16.5" thickBot="1" x14ac:dyDescent="0.3">
      <c r="B241" s="58"/>
      <c r="C241" s="6">
        <v>1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17"/>
      <c r="N241" s="17"/>
      <c r="O241" s="17"/>
    </row>
    <row r="242" spans="2:15" ht="16.5" thickBot="1" x14ac:dyDescent="0.3">
      <c r="B242" s="58"/>
      <c r="C242" s="6">
        <v>2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17"/>
      <c r="N242" s="17"/>
      <c r="O242" s="17"/>
    </row>
    <row r="243" spans="2:15" ht="16.5" thickBot="1" x14ac:dyDescent="0.3">
      <c r="B243" s="58"/>
      <c r="C243" s="6"/>
      <c r="D243" s="34"/>
      <c r="E243" s="34"/>
      <c r="F243" s="34"/>
      <c r="G243" s="34"/>
      <c r="H243" s="34"/>
      <c r="I243" s="34"/>
      <c r="J243" s="34"/>
      <c r="K243" s="34"/>
      <c r="L243" s="34"/>
      <c r="M243" s="6"/>
      <c r="N243" s="6"/>
      <c r="O243" s="6"/>
    </row>
    <row r="244" spans="2:15" ht="16.5" thickBot="1" x14ac:dyDescent="0.3">
      <c r="B244" s="58" t="s">
        <v>35</v>
      </c>
      <c r="C244" s="6">
        <v>9000</v>
      </c>
      <c r="D244" s="34" t="s">
        <v>32</v>
      </c>
      <c r="E244" s="34" t="s">
        <v>32</v>
      </c>
      <c r="F244" s="34" t="s">
        <v>32</v>
      </c>
      <c r="G244" s="34" t="s">
        <v>32</v>
      </c>
      <c r="H244" s="34" t="s">
        <v>32</v>
      </c>
      <c r="I244" s="34" t="s">
        <v>32</v>
      </c>
      <c r="J244" s="34" t="s">
        <v>32</v>
      </c>
      <c r="K244" s="34" t="s">
        <v>32</v>
      </c>
      <c r="L244" s="34" t="s">
        <v>32</v>
      </c>
      <c r="M244" s="17"/>
      <c r="N244" s="17"/>
      <c r="O244" s="17"/>
    </row>
    <row r="245" spans="2:15" ht="15.75" x14ac:dyDescent="0.25">
      <c r="B245" s="4"/>
    </row>
    <row r="246" spans="2:15" ht="56.25" x14ac:dyDescent="0.25">
      <c r="B246" s="40" t="s">
        <v>182</v>
      </c>
    </row>
    <row r="247" spans="2:15" ht="16.5" thickBot="1" x14ac:dyDescent="0.3">
      <c r="B247" s="4"/>
    </row>
    <row r="248" spans="2:15" ht="16.5" thickBot="1" x14ac:dyDescent="0.3">
      <c r="B248" s="102" t="s">
        <v>130</v>
      </c>
      <c r="C248" s="102" t="s">
        <v>5</v>
      </c>
      <c r="D248" s="105" t="s">
        <v>183</v>
      </c>
      <c r="E248" s="106"/>
      <c r="F248" s="107"/>
      <c r="G248" s="105" t="s">
        <v>184</v>
      </c>
      <c r="H248" s="106"/>
      <c r="I248" s="107"/>
      <c r="J248" s="111" t="s">
        <v>6</v>
      </c>
      <c r="K248" s="112"/>
      <c r="L248" s="113"/>
      <c r="M248" s="76"/>
    </row>
    <row r="249" spans="2:15" ht="32.25" thickBot="1" x14ac:dyDescent="0.3">
      <c r="B249" s="103"/>
      <c r="C249" s="103"/>
      <c r="D249" s="34" t="s">
        <v>192</v>
      </c>
      <c r="E249" s="34" t="s">
        <v>193</v>
      </c>
      <c r="F249" s="34" t="s">
        <v>238</v>
      </c>
      <c r="G249" s="34" t="s">
        <v>192</v>
      </c>
      <c r="H249" s="34" t="s">
        <v>193</v>
      </c>
      <c r="I249" s="34" t="s">
        <v>238</v>
      </c>
      <c r="J249" s="34" t="s">
        <v>192</v>
      </c>
      <c r="K249" s="34" t="s">
        <v>193</v>
      </c>
      <c r="L249" s="34" t="s">
        <v>238</v>
      </c>
      <c r="M249" s="31"/>
    </row>
    <row r="250" spans="2:15" ht="79.5" thickBot="1" x14ac:dyDescent="0.3">
      <c r="B250" s="104"/>
      <c r="C250" s="104"/>
      <c r="D250" s="34" t="s">
        <v>7</v>
      </c>
      <c r="E250" s="34" t="s">
        <v>8</v>
      </c>
      <c r="F250" s="34" t="s">
        <v>9</v>
      </c>
      <c r="G250" s="34" t="s">
        <v>7</v>
      </c>
      <c r="H250" s="34" t="s">
        <v>8</v>
      </c>
      <c r="I250" s="34" t="s">
        <v>9</v>
      </c>
      <c r="J250" s="34" t="s">
        <v>7</v>
      </c>
      <c r="K250" s="34" t="s">
        <v>8</v>
      </c>
      <c r="L250" s="34" t="s">
        <v>9</v>
      </c>
      <c r="M250" s="31"/>
    </row>
    <row r="251" spans="2:15" ht="16.5" thickBot="1" x14ac:dyDescent="0.3">
      <c r="B251" s="58">
        <v>1</v>
      </c>
      <c r="C251" s="6">
        <v>2</v>
      </c>
      <c r="D251" s="41">
        <v>3</v>
      </c>
      <c r="E251" s="41">
        <v>4</v>
      </c>
      <c r="F251" s="41">
        <v>5</v>
      </c>
      <c r="G251" s="41">
        <v>6</v>
      </c>
      <c r="H251" s="41">
        <v>7</v>
      </c>
      <c r="I251" s="41">
        <v>8</v>
      </c>
      <c r="J251" s="41">
        <v>9</v>
      </c>
      <c r="K251" s="41">
        <v>10</v>
      </c>
      <c r="L251" s="41">
        <v>11</v>
      </c>
      <c r="M251" s="31"/>
    </row>
    <row r="252" spans="2:15" ht="16.5" thickBot="1" x14ac:dyDescent="0.3">
      <c r="B252" s="61" t="s">
        <v>258</v>
      </c>
      <c r="C252" s="6">
        <v>1</v>
      </c>
      <c r="D252" s="42">
        <v>1</v>
      </c>
      <c r="E252" s="42"/>
      <c r="F252" s="42"/>
      <c r="G252" s="34">
        <v>1</v>
      </c>
      <c r="H252" s="34"/>
      <c r="I252" s="34"/>
      <c r="J252" s="42">
        <v>128179.76</v>
      </c>
      <c r="K252" s="63"/>
      <c r="L252" s="63"/>
      <c r="M252" s="31"/>
    </row>
    <row r="253" spans="2:15" ht="16.5" thickBot="1" x14ac:dyDescent="0.3">
      <c r="B253" s="61" t="s">
        <v>259</v>
      </c>
      <c r="C253" s="6">
        <v>2</v>
      </c>
      <c r="D253" s="42">
        <v>1</v>
      </c>
      <c r="E253" s="42"/>
      <c r="F253" s="42"/>
      <c r="G253" s="34">
        <v>1</v>
      </c>
      <c r="H253" s="34"/>
      <c r="I253" s="34"/>
      <c r="J253" s="42">
        <v>1676709.13</v>
      </c>
      <c r="K253" s="63"/>
      <c r="L253" s="63"/>
      <c r="M253" s="31"/>
    </row>
    <row r="254" spans="2:15" ht="16.5" thickBot="1" x14ac:dyDescent="0.3">
      <c r="B254" s="61"/>
      <c r="C254" s="6">
        <v>3</v>
      </c>
      <c r="D254" s="34"/>
      <c r="E254" s="34"/>
      <c r="F254" s="34"/>
      <c r="G254" s="34"/>
      <c r="H254" s="34"/>
      <c r="I254" s="34"/>
      <c r="J254" s="42"/>
      <c r="K254" s="34"/>
      <c r="L254" s="34"/>
      <c r="M254" s="31"/>
    </row>
    <row r="255" spans="2:15" ht="16.5" thickBot="1" x14ac:dyDescent="0.3">
      <c r="B255" s="61"/>
      <c r="C255" s="6">
        <v>4</v>
      </c>
      <c r="D255" s="34"/>
      <c r="E255" s="34"/>
      <c r="F255" s="34"/>
      <c r="G255" s="34"/>
      <c r="H255" s="34"/>
      <c r="I255" s="34"/>
      <c r="J255" s="42"/>
      <c r="K255" s="34"/>
      <c r="L255" s="34"/>
      <c r="M255" s="31"/>
    </row>
    <row r="256" spans="2:15" ht="16.5" thickBot="1" x14ac:dyDescent="0.3">
      <c r="B256" s="61"/>
      <c r="C256" s="6">
        <v>5</v>
      </c>
      <c r="D256" s="34"/>
      <c r="E256" s="34"/>
      <c r="F256" s="34"/>
      <c r="G256" s="34"/>
      <c r="H256" s="34"/>
      <c r="I256" s="34"/>
      <c r="J256" s="42"/>
      <c r="K256" s="34"/>
      <c r="L256" s="34"/>
      <c r="M256" s="31"/>
    </row>
    <row r="257" spans="2:13" ht="16.5" thickBot="1" x14ac:dyDescent="0.3">
      <c r="B257" s="61"/>
      <c r="C257" s="6">
        <v>6</v>
      </c>
      <c r="D257" s="34"/>
      <c r="E257" s="34"/>
      <c r="F257" s="34"/>
      <c r="G257" s="34"/>
      <c r="H257" s="34"/>
      <c r="I257" s="34"/>
      <c r="J257" s="42"/>
      <c r="K257" s="34"/>
      <c r="L257" s="34"/>
      <c r="M257" s="31"/>
    </row>
    <row r="258" spans="2:13" ht="16.5" thickBot="1" x14ac:dyDescent="0.3">
      <c r="B258" s="61"/>
      <c r="C258" s="6">
        <v>7</v>
      </c>
      <c r="D258" s="34"/>
      <c r="E258" s="34"/>
      <c r="F258" s="34"/>
      <c r="G258" s="34"/>
      <c r="H258" s="34"/>
      <c r="I258" s="34"/>
      <c r="J258" s="42"/>
      <c r="K258" s="34"/>
      <c r="L258" s="34"/>
      <c r="M258" s="31"/>
    </row>
    <row r="259" spans="2:13" ht="16.5" thickBot="1" x14ac:dyDescent="0.3">
      <c r="B259" s="61"/>
      <c r="C259" s="6">
        <v>8</v>
      </c>
      <c r="D259" s="34"/>
      <c r="E259" s="34"/>
      <c r="F259" s="34"/>
      <c r="G259" s="34"/>
      <c r="H259" s="34"/>
      <c r="I259" s="34"/>
      <c r="J259" s="42"/>
      <c r="K259" s="34"/>
      <c r="L259" s="34"/>
      <c r="M259" s="31"/>
    </row>
    <row r="260" spans="2:13" ht="16.5" thickBot="1" x14ac:dyDescent="0.3">
      <c r="B260" s="61"/>
      <c r="C260" s="6">
        <v>9</v>
      </c>
      <c r="D260" s="34"/>
      <c r="E260" s="34"/>
      <c r="F260" s="34"/>
      <c r="G260" s="34"/>
      <c r="H260" s="34"/>
      <c r="I260" s="34"/>
      <c r="J260" s="42"/>
      <c r="K260" s="34"/>
      <c r="L260" s="34"/>
      <c r="M260" s="31"/>
    </row>
    <row r="261" spans="2:13" ht="16.5" thickBot="1" x14ac:dyDescent="0.3">
      <c r="B261" s="61"/>
      <c r="C261" s="6">
        <v>10</v>
      </c>
      <c r="D261" s="34"/>
      <c r="E261" s="34"/>
      <c r="F261" s="34"/>
      <c r="G261" s="34"/>
      <c r="H261" s="34"/>
      <c r="I261" s="34"/>
      <c r="J261" s="42"/>
      <c r="K261" s="34"/>
      <c r="L261" s="34"/>
      <c r="M261" s="31"/>
    </row>
    <row r="262" spans="2:13" ht="16.5" thickBot="1" x14ac:dyDescent="0.3">
      <c r="B262" s="61"/>
      <c r="C262" s="6">
        <v>11</v>
      </c>
      <c r="D262" s="34"/>
      <c r="E262" s="34"/>
      <c r="F262" s="34"/>
      <c r="G262" s="34"/>
      <c r="H262" s="34"/>
      <c r="I262" s="34"/>
      <c r="J262" s="42"/>
      <c r="K262" s="34"/>
      <c r="L262" s="34"/>
      <c r="M262" s="31"/>
    </row>
    <row r="263" spans="2:13" ht="16.5" thickBot="1" x14ac:dyDescent="0.3">
      <c r="B263" s="58" t="s">
        <v>35</v>
      </c>
      <c r="C263" s="6">
        <v>9000</v>
      </c>
      <c r="D263" s="34" t="s">
        <v>32</v>
      </c>
      <c r="E263" s="34"/>
      <c r="F263" s="34"/>
      <c r="G263" s="34" t="s">
        <v>32</v>
      </c>
      <c r="H263" s="34" t="s">
        <v>32</v>
      </c>
      <c r="I263" s="34" t="s">
        <v>32</v>
      </c>
      <c r="J263" s="42">
        <f>J252+J253+J254+J255+J256+J257+J258+J259+J260+J261+J262</f>
        <v>1804888.89</v>
      </c>
      <c r="K263" s="63">
        <f t="shared" ref="K263:L263" si="8">K252+K253+K254+K255+K256+K257+K258+K259+K260+K261+K262</f>
        <v>0</v>
      </c>
      <c r="L263" s="63">
        <f t="shared" si="8"/>
        <v>0</v>
      </c>
      <c r="M263" s="31"/>
    </row>
    <row r="265" spans="2:13" ht="15.75" x14ac:dyDescent="0.25">
      <c r="B265" s="4"/>
    </row>
    <row r="266" spans="2:13" ht="56.25" x14ac:dyDescent="0.25">
      <c r="B266" s="40" t="s">
        <v>185</v>
      </c>
    </row>
    <row r="267" spans="2:13" ht="16.5" thickBot="1" x14ac:dyDescent="0.3">
      <c r="B267" s="21"/>
    </row>
    <row r="268" spans="2:13" ht="16.5" thickBot="1" x14ac:dyDescent="0.3">
      <c r="B268" s="102" t="s">
        <v>144</v>
      </c>
      <c r="C268" s="108" t="s">
        <v>5</v>
      </c>
      <c r="D268" s="105" t="s">
        <v>186</v>
      </c>
      <c r="E268" s="106"/>
      <c r="F268" s="107"/>
      <c r="G268" s="105" t="s">
        <v>187</v>
      </c>
      <c r="H268" s="106"/>
      <c r="I268" s="107"/>
      <c r="J268" s="105" t="s">
        <v>6</v>
      </c>
      <c r="K268" s="106"/>
      <c r="L268" s="107"/>
    </row>
    <row r="269" spans="2:13" ht="32.25" thickBot="1" x14ac:dyDescent="0.3">
      <c r="B269" s="103"/>
      <c r="C269" s="109"/>
      <c r="D269" s="34" t="s">
        <v>192</v>
      </c>
      <c r="E269" s="34" t="s">
        <v>193</v>
      </c>
      <c r="F269" s="34" t="s">
        <v>238</v>
      </c>
      <c r="G269" s="34" t="s">
        <v>192</v>
      </c>
      <c r="H269" s="34" t="s">
        <v>193</v>
      </c>
      <c r="I269" s="34" t="s">
        <v>238</v>
      </c>
      <c r="J269" s="34" t="s">
        <v>192</v>
      </c>
      <c r="K269" s="34" t="s">
        <v>193</v>
      </c>
      <c r="L269" s="34" t="s">
        <v>238</v>
      </c>
    </row>
    <row r="270" spans="2:13" ht="79.5" thickBot="1" x14ac:dyDescent="0.3">
      <c r="B270" s="104"/>
      <c r="C270" s="110"/>
      <c r="D270" s="34" t="s">
        <v>7</v>
      </c>
      <c r="E270" s="34" t="s">
        <v>8</v>
      </c>
      <c r="F270" s="34" t="s">
        <v>9</v>
      </c>
      <c r="G270" s="34" t="s">
        <v>7</v>
      </c>
      <c r="H270" s="34" t="s">
        <v>8</v>
      </c>
      <c r="I270" s="34" t="s">
        <v>9</v>
      </c>
      <c r="J270" s="34" t="s">
        <v>7</v>
      </c>
      <c r="K270" s="34" t="s">
        <v>8</v>
      </c>
      <c r="L270" s="34" t="s">
        <v>9</v>
      </c>
    </row>
    <row r="271" spans="2:13" ht="16.5" thickBot="1" x14ac:dyDescent="0.3">
      <c r="B271" s="58">
        <v>1</v>
      </c>
      <c r="C271" s="6">
        <v>2</v>
      </c>
      <c r="D271" s="41">
        <v>3</v>
      </c>
      <c r="E271" s="41">
        <v>4</v>
      </c>
      <c r="F271" s="41">
        <v>5</v>
      </c>
      <c r="G271" s="41">
        <v>6</v>
      </c>
      <c r="H271" s="41">
        <v>7</v>
      </c>
      <c r="I271" s="41">
        <v>8</v>
      </c>
      <c r="J271" s="41">
        <v>9</v>
      </c>
      <c r="K271" s="41">
        <v>10</v>
      </c>
      <c r="L271" s="41">
        <v>11</v>
      </c>
    </row>
    <row r="272" spans="2:13" ht="16.5" thickBot="1" x14ac:dyDescent="0.3">
      <c r="B272" s="58"/>
      <c r="C272" s="6">
        <v>1</v>
      </c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6.5" thickBot="1" x14ac:dyDescent="0.3">
      <c r="B273" s="58"/>
      <c r="C273" s="6">
        <v>2</v>
      </c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6.5" thickBot="1" x14ac:dyDescent="0.3">
      <c r="B274" s="58"/>
      <c r="C274" s="6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6.5" thickBot="1" x14ac:dyDescent="0.3">
      <c r="B275" s="58" t="s">
        <v>35</v>
      </c>
      <c r="C275" s="6">
        <v>9000</v>
      </c>
      <c r="D275" s="34" t="s">
        <v>32</v>
      </c>
      <c r="E275" s="34" t="s">
        <v>32</v>
      </c>
      <c r="F275" s="34" t="s">
        <v>32</v>
      </c>
      <c r="G275" s="34" t="s">
        <v>32</v>
      </c>
      <c r="H275" s="34" t="s">
        <v>32</v>
      </c>
      <c r="I275" s="34" t="s">
        <v>32</v>
      </c>
      <c r="J275" s="34"/>
      <c r="K275" s="34"/>
      <c r="L275" s="34"/>
    </row>
    <row r="276" spans="2:12" ht="15.75" x14ac:dyDescent="0.25">
      <c r="B276" s="4"/>
    </row>
    <row r="277" spans="2:12" ht="93.75" x14ac:dyDescent="0.25">
      <c r="B277" s="40" t="s">
        <v>188</v>
      </c>
    </row>
    <row r="278" spans="2:12" ht="16.5" thickBot="1" x14ac:dyDescent="0.3">
      <c r="B278" s="4"/>
    </row>
    <row r="279" spans="2:12" ht="16.5" thickBot="1" x14ac:dyDescent="0.3">
      <c r="B279" s="102" t="s">
        <v>144</v>
      </c>
      <c r="C279" s="102" t="s">
        <v>5</v>
      </c>
      <c r="D279" s="105" t="s">
        <v>189</v>
      </c>
      <c r="E279" s="106"/>
      <c r="F279" s="107"/>
      <c r="G279" s="105" t="s">
        <v>190</v>
      </c>
      <c r="H279" s="106"/>
      <c r="I279" s="107"/>
      <c r="J279" s="105" t="s">
        <v>6</v>
      </c>
      <c r="K279" s="106"/>
      <c r="L279" s="107"/>
    </row>
    <row r="280" spans="2:12" ht="32.25" thickBot="1" x14ac:dyDescent="0.3">
      <c r="B280" s="103"/>
      <c r="C280" s="103"/>
      <c r="D280" s="34" t="s">
        <v>192</v>
      </c>
      <c r="E280" s="34" t="s">
        <v>193</v>
      </c>
      <c r="F280" s="34" t="s">
        <v>238</v>
      </c>
      <c r="G280" s="34" t="s">
        <v>192</v>
      </c>
      <c r="H280" s="34" t="s">
        <v>193</v>
      </c>
      <c r="I280" s="34" t="s">
        <v>238</v>
      </c>
      <c r="J280" s="34" t="s">
        <v>222</v>
      </c>
      <c r="K280" s="34" t="s">
        <v>193</v>
      </c>
      <c r="L280" s="34" t="s">
        <v>238</v>
      </c>
    </row>
    <row r="281" spans="2:12" ht="79.5" thickBot="1" x14ac:dyDescent="0.3">
      <c r="B281" s="104"/>
      <c r="C281" s="104"/>
      <c r="D281" s="34" t="s">
        <v>7</v>
      </c>
      <c r="E281" s="34" t="s">
        <v>8</v>
      </c>
      <c r="F281" s="34" t="s">
        <v>9</v>
      </c>
      <c r="G281" s="34" t="s">
        <v>7</v>
      </c>
      <c r="H281" s="34" t="s">
        <v>8</v>
      </c>
      <c r="I281" s="34" t="s">
        <v>9</v>
      </c>
      <c r="J281" s="34" t="s">
        <v>7</v>
      </c>
      <c r="K281" s="34" t="s">
        <v>8</v>
      </c>
      <c r="L281" s="34" t="s">
        <v>9</v>
      </c>
    </row>
    <row r="282" spans="2:12" ht="16.5" thickBot="1" x14ac:dyDescent="0.3">
      <c r="B282" s="58">
        <v>1</v>
      </c>
      <c r="C282" s="6">
        <v>2</v>
      </c>
      <c r="D282" s="41">
        <v>3</v>
      </c>
      <c r="E282" s="41">
        <v>4</v>
      </c>
      <c r="F282" s="41">
        <v>5</v>
      </c>
      <c r="G282" s="41">
        <v>6</v>
      </c>
      <c r="H282" s="41">
        <v>7</v>
      </c>
      <c r="I282" s="41">
        <v>8</v>
      </c>
      <c r="J282" s="41">
        <v>9</v>
      </c>
      <c r="K282" s="41">
        <v>10</v>
      </c>
      <c r="L282" s="41">
        <v>11</v>
      </c>
    </row>
    <row r="283" spans="2:12" ht="16.5" thickBot="1" x14ac:dyDescent="0.3">
      <c r="B283" s="58"/>
      <c r="C283" s="6">
        <v>1</v>
      </c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6.5" thickBot="1" x14ac:dyDescent="0.3">
      <c r="B284" s="58"/>
      <c r="C284" s="6">
        <v>2</v>
      </c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6.5" thickBot="1" x14ac:dyDescent="0.3">
      <c r="B285" s="58"/>
      <c r="C285" s="6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6.5" thickBot="1" x14ac:dyDescent="0.3">
      <c r="B286" s="58" t="s">
        <v>35</v>
      </c>
      <c r="C286" s="6">
        <v>9000</v>
      </c>
      <c r="D286" s="34" t="s">
        <v>32</v>
      </c>
      <c r="E286" s="34" t="s">
        <v>32</v>
      </c>
      <c r="F286" s="34" t="s">
        <v>32</v>
      </c>
      <c r="G286" s="34" t="s">
        <v>32</v>
      </c>
      <c r="H286" s="34" t="s">
        <v>32</v>
      </c>
      <c r="I286" s="34" t="s">
        <v>32</v>
      </c>
      <c r="J286" s="34"/>
      <c r="K286" s="34"/>
      <c r="L286" s="34"/>
    </row>
    <row r="289" spans="2:2" ht="16.5" x14ac:dyDescent="0.25">
      <c r="B289" s="32"/>
    </row>
  </sheetData>
  <mergeCells count="145">
    <mergeCell ref="B8:B10"/>
    <mergeCell ref="C8:C10"/>
    <mergeCell ref="D8:F8"/>
    <mergeCell ref="B20:B23"/>
    <mergeCell ref="C20:C23"/>
    <mergeCell ref="D20:D23"/>
    <mergeCell ref="E20:L20"/>
    <mergeCell ref="M35:M38"/>
    <mergeCell ref="E36:E38"/>
    <mergeCell ref="F36:L36"/>
    <mergeCell ref="F37:F38"/>
    <mergeCell ref="G37:G38"/>
    <mergeCell ref="H37:H38"/>
    <mergeCell ref="M20:M23"/>
    <mergeCell ref="E21:E23"/>
    <mergeCell ref="F21:L21"/>
    <mergeCell ref="F22:F23"/>
    <mergeCell ref="G22:G23"/>
    <mergeCell ref="H22:H23"/>
    <mergeCell ref="I22:J22"/>
    <mergeCell ref="K22:L22"/>
    <mergeCell ref="I37:J37"/>
    <mergeCell ref="K37:L37"/>
    <mergeCell ref="B48:B51"/>
    <mergeCell ref="C48:C51"/>
    <mergeCell ref="D48:D51"/>
    <mergeCell ref="E48:L48"/>
    <mergeCell ref="B35:B38"/>
    <mergeCell ref="C35:C38"/>
    <mergeCell ref="D35:D38"/>
    <mergeCell ref="E35:L35"/>
    <mergeCell ref="B63:B65"/>
    <mergeCell ref="C63:C65"/>
    <mergeCell ref="D63:F63"/>
    <mergeCell ref="C72:C73"/>
    <mergeCell ref="D72:D73"/>
    <mergeCell ref="E72:E73"/>
    <mergeCell ref="F72:F73"/>
    <mergeCell ref="M48:M51"/>
    <mergeCell ref="E49:E51"/>
    <mergeCell ref="F49:L49"/>
    <mergeCell ref="F50:F51"/>
    <mergeCell ref="G50:G51"/>
    <mergeCell ref="H50:H51"/>
    <mergeCell ref="I50:J50"/>
    <mergeCell ref="K50:L50"/>
    <mergeCell ref="I82:I83"/>
    <mergeCell ref="C87:C88"/>
    <mergeCell ref="D87:D88"/>
    <mergeCell ref="E87:E88"/>
    <mergeCell ref="F87:F88"/>
    <mergeCell ref="G87:G88"/>
    <mergeCell ref="H87:H88"/>
    <mergeCell ref="I87:I88"/>
    <mergeCell ref="B77:B79"/>
    <mergeCell ref="C77:C79"/>
    <mergeCell ref="D77:F77"/>
    <mergeCell ref="G77:I77"/>
    <mergeCell ref="C82:C83"/>
    <mergeCell ref="D82:D83"/>
    <mergeCell ref="E82:E83"/>
    <mergeCell ref="F82:F83"/>
    <mergeCell ref="G82:G83"/>
    <mergeCell ref="H82:H83"/>
    <mergeCell ref="M104:O104"/>
    <mergeCell ref="B115:B117"/>
    <mergeCell ref="C115:C117"/>
    <mergeCell ref="D115:F115"/>
    <mergeCell ref="G115:I115"/>
    <mergeCell ref="J115:L115"/>
    <mergeCell ref="M115:O115"/>
    <mergeCell ref="I94:I95"/>
    <mergeCell ref="B104:B106"/>
    <mergeCell ref="C104:C106"/>
    <mergeCell ref="D104:F104"/>
    <mergeCell ref="G104:I104"/>
    <mergeCell ref="J104:L104"/>
    <mergeCell ref="C94:C95"/>
    <mergeCell ref="D94:D95"/>
    <mergeCell ref="E94:E95"/>
    <mergeCell ref="F94:F95"/>
    <mergeCell ref="G94:G95"/>
    <mergeCell ref="H94:H95"/>
    <mergeCell ref="B127:B129"/>
    <mergeCell ref="C127:C129"/>
    <mergeCell ref="D127:F127"/>
    <mergeCell ref="G127:I127"/>
    <mergeCell ref="J127:L127"/>
    <mergeCell ref="B138:B140"/>
    <mergeCell ref="C138:C140"/>
    <mergeCell ref="D138:F138"/>
    <mergeCell ref="G138:I138"/>
    <mergeCell ref="J138:L138"/>
    <mergeCell ref="B149:B151"/>
    <mergeCell ref="C149:C151"/>
    <mergeCell ref="D149:F149"/>
    <mergeCell ref="G149:I149"/>
    <mergeCell ref="J149:L149"/>
    <mergeCell ref="B160:B162"/>
    <mergeCell ref="D160:F160"/>
    <mergeCell ref="G160:I160"/>
    <mergeCell ref="J160:L160"/>
    <mergeCell ref="B195:B197"/>
    <mergeCell ref="C195:C197"/>
    <mergeCell ref="D195:F195"/>
    <mergeCell ref="G195:I195"/>
    <mergeCell ref="J195:L195"/>
    <mergeCell ref="M195:O195"/>
    <mergeCell ref="B173:B175"/>
    <mergeCell ref="C173:C175"/>
    <mergeCell ref="D173:F173"/>
    <mergeCell ref="D180:D181"/>
    <mergeCell ref="E180:E181"/>
    <mergeCell ref="F180:F181"/>
    <mergeCell ref="B237:B239"/>
    <mergeCell ref="C237:C239"/>
    <mergeCell ref="D237:F237"/>
    <mergeCell ref="G237:I237"/>
    <mergeCell ref="J237:L237"/>
    <mergeCell ref="M237:O237"/>
    <mergeCell ref="B207:B209"/>
    <mergeCell ref="C207:C209"/>
    <mergeCell ref="D207:F207"/>
    <mergeCell ref="G207:I207"/>
    <mergeCell ref="J207:L207"/>
    <mergeCell ref="B222:B224"/>
    <mergeCell ref="C222:C224"/>
    <mergeCell ref="D222:F222"/>
    <mergeCell ref="G222:I222"/>
    <mergeCell ref="J222:L222"/>
    <mergeCell ref="B279:B281"/>
    <mergeCell ref="C279:C281"/>
    <mergeCell ref="D279:F279"/>
    <mergeCell ref="G279:I279"/>
    <mergeCell ref="J279:L279"/>
    <mergeCell ref="B248:B250"/>
    <mergeCell ref="C248:C250"/>
    <mergeCell ref="D248:F248"/>
    <mergeCell ref="G248:I248"/>
    <mergeCell ref="B268:B270"/>
    <mergeCell ref="C268:C270"/>
    <mergeCell ref="D268:F268"/>
    <mergeCell ref="G268:I268"/>
    <mergeCell ref="J268:L268"/>
    <mergeCell ref="J248:L248"/>
  </mergeCells>
  <hyperlinks>
    <hyperlink ref="B91" location="P2635" display="P2635"/>
    <hyperlink ref="B92" location="P2635" display="P2635"/>
    <hyperlink ref="B99" r:id="rId1" display="consultantplus://offline/ref=19B99B6FCE0580F17ECE36E31D7E9BD690DDF63C5A3D71B1D03825B2A75FA34A2B740FB83C492814F7DFCAD3B6v6E"/>
  </hyperlinks>
  <pageMargins left="0" right="0" top="0.35433070866141736" bottom="0.74803149606299213" header="0.31496062992125984" footer="0.31496062992125984"/>
  <pageSetup paperSize="9" scale="6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X493"/>
  <sheetViews>
    <sheetView zoomScale="110" zoomScaleNormal="110" workbookViewId="0">
      <selection activeCell="O492" sqref="A1:O492"/>
    </sheetView>
  </sheetViews>
  <sheetFormatPr defaultRowHeight="15" x14ac:dyDescent="0.25"/>
  <cols>
    <col min="2" max="2" width="45.28515625" customWidth="1"/>
    <col min="4" max="4" width="18.5703125" style="33" customWidth="1"/>
    <col min="5" max="5" width="18.28515625" style="33" customWidth="1"/>
    <col min="6" max="6" width="18.140625" style="33" customWidth="1"/>
    <col min="7" max="7" width="10.5703125" style="33" bestFit="1" customWidth="1"/>
    <col min="8" max="8" width="11.85546875" style="33" bestFit="1" customWidth="1"/>
    <col min="9" max="9" width="10.7109375" style="33" customWidth="1"/>
    <col min="10" max="10" width="14.28515625" style="33" bestFit="1" customWidth="1"/>
    <col min="11" max="11" width="13.5703125" style="33" customWidth="1"/>
    <col min="12" max="12" width="13" style="33" customWidth="1"/>
    <col min="13" max="13" width="14.28515625" bestFit="1" customWidth="1"/>
    <col min="16" max="16" width="12.140625" customWidth="1"/>
    <col min="18" max="18" width="9.7109375" bestFit="1" customWidth="1"/>
    <col min="22" max="22" width="10.85546875" bestFit="1" customWidth="1"/>
    <col min="23" max="23" width="11.85546875" bestFit="1" customWidth="1"/>
    <col min="24" max="24" width="11.85546875" customWidth="1"/>
  </cols>
  <sheetData>
    <row r="3" spans="2:6" customFormat="1" ht="18.75" x14ac:dyDescent="0.25">
      <c r="B3" s="1" t="s">
        <v>0</v>
      </c>
      <c r="D3" s="33"/>
      <c r="E3" s="33"/>
      <c r="F3" s="33"/>
    </row>
    <row r="4" spans="2:6" customFormat="1" ht="18.75" x14ac:dyDescent="0.25">
      <c r="B4" s="1" t="s">
        <v>1</v>
      </c>
      <c r="D4" s="33"/>
      <c r="E4" s="33"/>
      <c r="F4" s="33"/>
    </row>
    <row r="5" spans="2:6" customFormat="1" ht="18.75" x14ac:dyDescent="0.25">
      <c r="B5" s="3"/>
      <c r="D5" s="33"/>
      <c r="E5" s="33"/>
      <c r="F5" s="33"/>
    </row>
    <row r="6" spans="2:6" customFormat="1" ht="75" x14ac:dyDescent="0.25">
      <c r="B6" s="3" t="s">
        <v>2</v>
      </c>
      <c r="D6" s="33" t="s">
        <v>191</v>
      </c>
      <c r="E6" s="33"/>
      <c r="F6" s="33"/>
    </row>
    <row r="7" spans="2:6" customFormat="1" ht="75" x14ac:dyDescent="0.25">
      <c r="B7" s="3" t="s">
        <v>3</v>
      </c>
      <c r="D7" s="33"/>
      <c r="E7" s="33"/>
      <c r="F7" s="33"/>
    </row>
    <row r="8" spans="2:6" customFormat="1" ht="16.5" thickBot="1" x14ac:dyDescent="0.3">
      <c r="B8" s="4"/>
      <c r="D8" s="33"/>
      <c r="E8" s="33"/>
      <c r="F8" s="33"/>
    </row>
    <row r="9" spans="2:6" customFormat="1" ht="16.5" thickBot="1" x14ac:dyDescent="0.3">
      <c r="B9" s="102" t="s">
        <v>4</v>
      </c>
      <c r="C9" s="102" t="s">
        <v>5</v>
      </c>
      <c r="D9" s="105" t="s">
        <v>6</v>
      </c>
      <c r="E9" s="106"/>
      <c r="F9" s="107"/>
    </row>
    <row r="10" spans="2:6" customFormat="1" ht="16.5" thickBot="1" x14ac:dyDescent="0.3">
      <c r="B10" s="103"/>
      <c r="C10" s="103"/>
      <c r="D10" s="34" t="s">
        <v>222</v>
      </c>
      <c r="E10" s="34" t="s">
        <v>193</v>
      </c>
      <c r="F10" s="34" t="s">
        <v>238</v>
      </c>
    </row>
    <row r="11" spans="2:6" customFormat="1" ht="48" thickBot="1" x14ac:dyDescent="0.3">
      <c r="B11" s="104"/>
      <c r="C11" s="104"/>
      <c r="D11" s="34" t="s">
        <v>7</v>
      </c>
      <c r="E11" s="34" t="s">
        <v>8</v>
      </c>
      <c r="F11" s="34" t="s">
        <v>9</v>
      </c>
    </row>
    <row r="12" spans="2:6" customFormat="1" ht="16.5" thickBot="1" x14ac:dyDescent="0.3">
      <c r="B12" s="7">
        <v>1</v>
      </c>
      <c r="C12" s="6">
        <v>2</v>
      </c>
      <c r="D12" s="41">
        <v>3</v>
      </c>
      <c r="E12" s="41">
        <v>4</v>
      </c>
      <c r="F12" s="41">
        <v>5</v>
      </c>
    </row>
    <row r="13" spans="2:6" customFormat="1" ht="15" customHeight="1" x14ac:dyDescent="0.25">
      <c r="B13" s="108" t="s">
        <v>10</v>
      </c>
      <c r="C13" s="9"/>
      <c r="D13" s="122"/>
      <c r="E13" s="122"/>
      <c r="F13" s="122"/>
    </row>
    <row r="14" spans="2:6" customFormat="1" ht="16.5" thickBot="1" x14ac:dyDescent="0.3">
      <c r="B14" s="110"/>
      <c r="C14" s="6">
        <v>100</v>
      </c>
      <c r="D14" s="123"/>
      <c r="E14" s="123"/>
      <c r="F14" s="123"/>
    </row>
    <row r="15" spans="2:6" customFormat="1" ht="46.5" customHeight="1" x14ac:dyDescent="0.25">
      <c r="B15" s="108" t="s">
        <v>11</v>
      </c>
      <c r="C15" s="9"/>
      <c r="D15" s="124"/>
      <c r="E15" s="124"/>
      <c r="F15" s="124"/>
    </row>
    <row r="16" spans="2:6" customFormat="1" ht="16.5" thickBot="1" x14ac:dyDescent="0.3">
      <c r="B16" s="110"/>
      <c r="C16" s="6">
        <v>200</v>
      </c>
      <c r="D16" s="125"/>
      <c r="E16" s="125"/>
      <c r="F16" s="125"/>
    </row>
    <row r="17" spans="2:6" customFormat="1" x14ac:dyDescent="0.25">
      <c r="B17" s="108" t="s">
        <v>12</v>
      </c>
      <c r="C17" s="9"/>
      <c r="D17" s="124"/>
      <c r="E17" s="124"/>
      <c r="F17" s="124"/>
    </row>
    <row r="18" spans="2:6" customFormat="1" ht="16.5" thickBot="1" x14ac:dyDescent="0.3">
      <c r="B18" s="110"/>
      <c r="C18" s="6">
        <v>300</v>
      </c>
      <c r="D18" s="125"/>
      <c r="E18" s="125"/>
      <c r="F18" s="125"/>
    </row>
    <row r="19" spans="2:6" customFormat="1" ht="15.75" x14ac:dyDescent="0.25">
      <c r="B19" s="8" t="s">
        <v>13</v>
      </c>
      <c r="C19" s="9"/>
      <c r="D19" s="124"/>
      <c r="E19" s="124"/>
      <c r="F19" s="124"/>
    </row>
    <row r="20" spans="2:6" customFormat="1" ht="47.25" x14ac:dyDescent="0.25">
      <c r="B20" s="8" t="s">
        <v>14</v>
      </c>
      <c r="C20" s="11">
        <v>310</v>
      </c>
      <c r="D20" s="149"/>
      <c r="E20" s="149"/>
      <c r="F20" s="149"/>
    </row>
    <row r="21" spans="2:6" customFormat="1" ht="16.5" thickBot="1" x14ac:dyDescent="0.3">
      <c r="B21" s="10"/>
      <c r="C21" s="12"/>
      <c r="D21" s="125"/>
      <c r="E21" s="125"/>
      <c r="F21" s="125"/>
    </row>
    <row r="22" spans="2:6" customFormat="1" ht="15" customHeight="1" x14ac:dyDescent="0.25">
      <c r="B22" s="108" t="s">
        <v>15</v>
      </c>
      <c r="C22" s="9"/>
      <c r="D22" s="124"/>
      <c r="E22" s="124"/>
      <c r="F22" s="124"/>
    </row>
    <row r="23" spans="2:6" customFormat="1" ht="16.5" thickBot="1" x14ac:dyDescent="0.3">
      <c r="B23" s="110"/>
      <c r="C23" s="6">
        <v>320</v>
      </c>
      <c r="D23" s="125"/>
      <c r="E23" s="125"/>
      <c r="F23" s="125"/>
    </row>
    <row r="24" spans="2:6" customFormat="1" ht="30.75" customHeight="1" x14ac:dyDescent="0.25">
      <c r="B24" s="108" t="s">
        <v>16</v>
      </c>
      <c r="C24" s="9"/>
      <c r="D24" s="124"/>
      <c r="E24" s="124"/>
      <c r="F24" s="124"/>
    </row>
    <row r="25" spans="2:6" customFormat="1" ht="16.5" thickBot="1" x14ac:dyDescent="0.3">
      <c r="B25" s="110"/>
      <c r="C25" s="6">
        <v>330</v>
      </c>
      <c r="D25" s="125"/>
      <c r="E25" s="125"/>
      <c r="F25" s="125"/>
    </row>
    <row r="26" spans="2:6" customFormat="1" ht="30.75" customHeight="1" x14ac:dyDescent="0.25">
      <c r="B26" s="108" t="s">
        <v>17</v>
      </c>
      <c r="C26" s="9"/>
      <c r="D26" s="124"/>
      <c r="E26" s="124"/>
      <c r="F26" s="124"/>
    </row>
    <row r="27" spans="2:6" customFormat="1" ht="16.5" thickBot="1" x14ac:dyDescent="0.3">
      <c r="B27" s="110"/>
      <c r="C27" s="6">
        <v>340</v>
      </c>
      <c r="D27" s="125"/>
      <c r="E27" s="125"/>
      <c r="F27" s="125"/>
    </row>
    <row r="28" spans="2:6" customFormat="1" ht="15" customHeight="1" x14ac:dyDescent="0.25">
      <c r="B28" s="108" t="s">
        <v>18</v>
      </c>
      <c r="C28" s="9"/>
      <c r="D28" s="124"/>
      <c r="E28" s="124"/>
      <c r="F28" s="124"/>
    </row>
    <row r="29" spans="2:6" customFormat="1" ht="16.5" thickBot="1" x14ac:dyDescent="0.3">
      <c r="B29" s="110"/>
      <c r="C29" s="6">
        <v>350</v>
      </c>
      <c r="D29" s="125"/>
      <c r="E29" s="125"/>
      <c r="F29" s="125"/>
    </row>
    <row r="30" spans="2:6" customFormat="1" ht="15" customHeight="1" x14ac:dyDescent="0.25">
      <c r="B30" s="108" t="s">
        <v>19</v>
      </c>
      <c r="C30" s="9"/>
      <c r="D30" s="124"/>
      <c r="E30" s="124"/>
      <c r="F30" s="124"/>
    </row>
    <row r="31" spans="2:6" customFormat="1" ht="16.5" thickBot="1" x14ac:dyDescent="0.3">
      <c r="B31" s="110"/>
      <c r="C31" s="6">
        <v>360</v>
      </c>
      <c r="D31" s="125"/>
      <c r="E31" s="125"/>
      <c r="F31" s="125"/>
    </row>
    <row r="32" spans="2:6" customFormat="1" ht="62.25" customHeight="1" x14ac:dyDescent="0.25">
      <c r="B32" s="108" t="s">
        <v>20</v>
      </c>
      <c r="C32" s="9"/>
      <c r="D32" s="124"/>
      <c r="E32" s="124"/>
      <c r="F32" s="124"/>
    </row>
    <row r="33" spans="2:12" ht="16.5" thickBot="1" x14ac:dyDescent="0.3">
      <c r="B33" s="110"/>
      <c r="C33" s="6">
        <v>370</v>
      </c>
      <c r="D33" s="125"/>
      <c r="E33" s="125"/>
      <c r="F33" s="125"/>
    </row>
    <row r="34" spans="2:12" ht="30.75" customHeight="1" x14ac:dyDescent="0.25">
      <c r="B34" s="108" t="s">
        <v>21</v>
      </c>
      <c r="C34" s="9"/>
      <c r="D34" s="124"/>
      <c r="E34" s="124"/>
      <c r="F34" s="124"/>
    </row>
    <row r="35" spans="2:12" ht="16.5" thickBot="1" x14ac:dyDescent="0.3">
      <c r="B35" s="110"/>
      <c r="C35" s="6">
        <v>380</v>
      </c>
      <c r="D35" s="125"/>
      <c r="E35" s="125"/>
      <c r="F35" s="125"/>
    </row>
    <row r="36" spans="2:12" ht="15.75" customHeight="1" x14ac:dyDescent="0.25">
      <c r="B36" s="108" t="s">
        <v>22</v>
      </c>
      <c r="C36" s="9"/>
      <c r="D36" s="124"/>
      <c r="E36" s="124"/>
      <c r="F36" s="124"/>
    </row>
    <row r="37" spans="2:12" ht="15.75" x14ac:dyDescent="0.25">
      <c r="B37" s="109"/>
      <c r="C37" s="11">
        <v>390</v>
      </c>
      <c r="D37" s="149"/>
      <c r="E37" s="149"/>
      <c r="F37" s="149"/>
    </row>
    <row r="38" spans="2:12" ht="15.75" thickBot="1" x14ac:dyDescent="0.3">
      <c r="B38" s="110"/>
      <c r="C38" s="12"/>
      <c r="D38" s="125"/>
      <c r="E38" s="125"/>
      <c r="F38" s="125"/>
    </row>
    <row r="39" spans="2:12" ht="15" customHeight="1" x14ac:dyDescent="0.25">
      <c r="B39" s="108" t="s">
        <v>23</v>
      </c>
      <c r="C39" s="9"/>
      <c r="D39" s="124"/>
      <c r="E39" s="124"/>
      <c r="F39" s="124"/>
    </row>
    <row r="40" spans="2:12" ht="16.5" thickBot="1" x14ac:dyDescent="0.3">
      <c r="B40" s="110"/>
      <c r="C40" s="6">
        <v>400</v>
      </c>
      <c r="D40" s="125"/>
      <c r="E40" s="125"/>
      <c r="F40" s="125"/>
    </row>
    <row r="41" spans="2:12" ht="46.5" customHeight="1" x14ac:dyDescent="0.25">
      <c r="B41" s="108" t="s">
        <v>24</v>
      </c>
      <c r="C41" s="9"/>
      <c r="D41" s="124"/>
      <c r="E41" s="124"/>
      <c r="F41" s="124"/>
    </row>
    <row r="42" spans="2:12" ht="16.5" thickBot="1" x14ac:dyDescent="0.3">
      <c r="B42" s="110"/>
      <c r="C42" s="6">
        <v>500</v>
      </c>
      <c r="D42" s="125"/>
      <c r="E42" s="125"/>
      <c r="F42" s="125"/>
    </row>
    <row r="43" spans="2:12" ht="30.75" customHeight="1" x14ac:dyDescent="0.25">
      <c r="B43" s="108" t="s">
        <v>25</v>
      </c>
      <c r="C43" s="9"/>
      <c r="D43" s="124">
        <f>D13</f>
        <v>0</v>
      </c>
      <c r="E43" s="124"/>
      <c r="F43" s="124"/>
    </row>
    <row r="44" spans="2:12" ht="16.5" thickBot="1" x14ac:dyDescent="0.3">
      <c r="B44" s="110"/>
      <c r="C44" s="6">
        <v>600</v>
      </c>
      <c r="D44" s="125"/>
      <c r="E44" s="125"/>
      <c r="F44" s="125"/>
    </row>
    <row r="45" spans="2:12" ht="15.75" x14ac:dyDescent="0.25">
      <c r="B45" s="4"/>
    </row>
    <row r="46" spans="2:12" ht="19.5" thickBot="1" x14ac:dyDescent="0.3">
      <c r="B46" s="14" t="s">
        <v>26</v>
      </c>
    </row>
    <row r="47" spans="2:12" ht="63" customHeight="1" thickBot="1" x14ac:dyDescent="0.3">
      <c r="B47" s="102" t="s">
        <v>27</v>
      </c>
      <c r="C47" s="5" t="s">
        <v>5</v>
      </c>
      <c r="D47" s="105" t="s">
        <v>28</v>
      </c>
      <c r="E47" s="106"/>
      <c r="F47" s="107"/>
      <c r="G47" s="105" t="s">
        <v>29</v>
      </c>
      <c r="H47" s="106"/>
      <c r="I47" s="107"/>
      <c r="J47" s="105" t="s">
        <v>30</v>
      </c>
      <c r="K47" s="106"/>
      <c r="L47" s="107"/>
    </row>
    <row r="48" spans="2:12" ht="32.25" thickBot="1" x14ac:dyDescent="0.3">
      <c r="B48" s="103"/>
      <c r="C48" s="11"/>
      <c r="D48" s="34" t="s">
        <v>192</v>
      </c>
      <c r="E48" s="35" t="s">
        <v>193</v>
      </c>
      <c r="F48" s="35" t="s">
        <v>238</v>
      </c>
      <c r="G48" s="34" t="s">
        <v>192</v>
      </c>
      <c r="H48" s="34" t="s">
        <v>193</v>
      </c>
      <c r="I48" s="34" t="s">
        <v>238</v>
      </c>
      <c r="J48" s="34" t="s">
        <v>192</v>
      </c>
      <c r="K48" s="34" t="s">
        <v>193</v>
      </c>
      <c r="L48" s="34" t="s">
        <v>238</v>
      </c>
    </row>
    <row r="49" spans="2:12" ht="79.5" thickBot="1" x14ac:dyDescent="0.3">
      <c r="B49" s="104"/>
      <c r="C49" s="6"/>
      <c r="D49" s="34" t="s">
        <v>7</v>
      </c>
      <c r="E49" s="34" t="s">
        <v>8</v>
      </c>
      <c r="F49" s="34" t="s">
        <v>9</v>
      </c>
      <c r="G49" s="34" t="s">
        <v>7</v>
      </c>
      <c r="H49" s="34" t="s">
        <v>8</v>
      </c>
      <c r="I49" s="34" t="s">
        <v>9</v>
      </c>
      <c r="J49" s="34" t="s">
        <v>7</v>
      </c>
      <c r="K49" s="34" t="s">
        <v>8</v>
      </c>
      <c r="L49" s="34" t="s">
        <v>9</v>
      </c>
    </row>
    <row r="50" spans="2:12" ht="16.5" thickBot="1" x14ac:dyDescent="0.3">
      <c r="B50" s="7">
        <v>1</v>
      </c>
      <c r="C50" s="6">
        <v>2</v>
      </c>
      <c r="D50" s="41">
        <v>3</v>
      </c>
      <c r="E50" s="41">
        <v>4</v>
      </c>
      <c r="F50" s="41">
        <v>5</v>
      </c>
      <c r="G50" s="41">
        <v>6</v>
      </c>
      <c r="H50" s="41">
        <v>7</v>
      </c>
      <c r="I50" s="41">
        <v>8</v>
      </c>
      <c r="J50" s="41">
        <v>9</v>
      </c>
      <c r="K50" s="41">
        <v>10</v>
      </c>
      <c r="L50" s="41">
        <v>11</v>
      </c>
    </row>
    <row r="51" spans="2:12" ht="16.5" thickBot="1" x14ac:dyDescent="0.3">
      <c r="B51" s="10" t="s">
        <v>31</v>
      </c>
      <c r="C51" s="6">
        <v>100</v>
      </c>
      <c r="D51" s="34" t="s">
        <v>32</v>
      </c>
      <c r="E51" s="34" t="s">
        <v>32</v>
      </c>
      <c r="F51" s="34" t="s">
        <v>32</v>
      </c>
      <c r="G51" s="34" t="s">
        <v>32</v>
      </c>
      <c r="H51" s="34" t="s">
        <v>32</v>
      </c>
      <c r="I51" s="34" t="s">
        <v>32</v>
      </c>
      <c r="J51" s="34"/>
      <c r="K51" s="34"/>
      <c r="L51" s="34"/>
    </row>
    <row r="52" spans="2:12" ht="16.5" thickBot="1" x14ac:dyDescent="0.3">
      <c r="B52" s="10" t="s">
        <v>33</v>
      </c>
      <c r="C52" s="6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6.5" thickBot="1" x14ac:dyDescent="0.3">
      <c r="B53" s="10" t="s">
        <v>34</v>
      </c>
      <c r="C53" s="6">
        <v>200</v>
      </c>
      <c r="D53" s="34" t="s">
        <v>32</v>
      </c>
      <c r="E53" s="34" t="s">
        <v>32</v>
      </c>
      <c r="F53" s="34" t="s">
        <v>32</v>
      </c>
      <c r="G53" s="34" t="s">
        <v>32</v>
      </c>
      <c r="H53" s="34" t="s">
        <v>32</v>
      </c>
      <c r="I53" s="34" t="s">
        <v>32</v>
      </c>
      <c r="J53" s="34"/>
      <c r="K53" s="34"/>
      <c r="L53" s="34"/>
    </row>
    <row r="54" spans="2:12" ht="16.5" thickBot="1" x14ac:dyDescent="0.3">
      <c r="B54" s="10" t="s">
        <v>33</v>
      </c>
      <c r="C54" s="6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6.5" thickBot="1" x14ac:dyDescent="0.3">
      <c r="B55" s="10" t="s">
        <v>35</v>
      </c>
      <c r="C55" s="6">
        <v>9000</v>
      </c>
      <c r="D55" s="34" t="s">
        <v>32</v>
      </c>
      <c r="E55" s="34" t="s">
        <v>32</v>
      </c>
      <c r="F55" s="34" t="s">
        <v>32</v>
      </c>
      <c r="G55" s="34" t="s">
        <v>32</v>
      </c>
      <c r="H55" s="34" t="s">
        <v>32</v>
      </c>
      <c r="I55" s="34" t="s">
        <v>32</v>
      </c>
      <c r="J55" s="34"/>
      <c r="K55" s="34"/>
      <c r="L55" s="34"/>
    </row>
    <row r="56" spans="2:12" x14ac:dyDescent="0.25">
      <c r="B56" s="2"/>
    </row>
    <row r="57" spans="2:12" ht="75" x14ac:dyDescent="0.25">
      <c r="B57" s="3" t="s">
        <v>36</v>
      </c>
    </row>
    <row r="58" spans="2:12" ht="15.75" thickBot="1" x14ac:dyDescent="0.3">
      <c r="B58" s="2"/>
    </row>
    <row r="59" spans="2:12" ht="63" customHeight="1" thickBot="1" x14ac:dyDescent="0.3">
      <c r="B59" s="102" t="s">
        <v>4</v>
      </c>
      <c r="C59" s="15"/>
      <c r="D59" s="105" t="s">
        <v>37</v>
      </c>
      <c r="E59" s="106"/>
      <c r="F59" s="107"/>
      <c r="G59" s="105" t="s">
        <v>38</v>
      </c>
      <c r="H59" s="106"/>
      <c r="I59" s="107"/>
      <c r="J59" s="105" t="s">
        <v>39</v>
      </c>
      <c r="K59" s="106"/>
      <c r="L59" s="107"/>
    </row>
    <row r="60" spans="2:12" ht="32.25" thickBot="1" x14ac:dyDescent="0.3">
      <c r="B60" s="103"/>
      <c r="C60" s="11" t="s">
        <v>5</v>
      </c>
      <c r="D60" s="34" t="s">
        <v>192</v>
      </c>
      <c r="E60" s="34" t="s">
        <v>193</v>
      </c>
      <c r="F60" s="34" t="s">
        <v>238</v>
      </c>
      <c r="G60" s="34" t="s">
        <v>192</v>
      </c>
      <c r="H60" s="34" t="s">
        <v>193</v>
      </c>
      <c r="I60" s="34" t="s">
        <v>244</v>
      </c>
      <c r="J60" s="34" t="s">
        <v>192</v>
      </c>
      <c r="K60" s="34" t="s">
        <v>193</v>
      </c>
      <c r="L60" s="34" t="s">
        <v>238</v>
      </c>
    </row>
    <row r="61" spans="2:12" ht="79.5" thickBot="1" x14ac:dyDescent="0.3">
      <c r="B61" s="104"/>
      <c r="C61" s="12"/>
      <c r="D61" s="34" t="s">
        <v>7</v>
      </c>
      <c r="E61" s="34" t="s">
        <v>8</v>
      </c>
      <c r="F61" s="34" t="s">
        <v>9</v>
      </c>
      <c r="G61" s="34" t="s">
        <v>7</v>
      </c>
      <c r="H61" s="34" t="s">
        <v>8</v>
      </c>
      <c r="I61" s="34" t="s">
        <v>9</v>
      </c>
      <c r="J61" s="34" t="s">
        <v>7</v>
      </c>
      <c r="K61" s="34" t="s">
        <v>8</v>
      </c>
      <c r="L61" s="34" t="s">
        <v>9</v>
      </c>
    </row>
    <row r="62" spans="2:12" ht="16.5" thickBot="1" x14ac:dyDescent="0.3">
      <c r="B62" s="7">
        <v>1</v>
      </c>
      <c r="C62" s="6">
        <v>2</v>
      </c>
      <c r="D62" s="41">
        <v>3</v>
      </c>
      <c r="E62" s="41">
        <v>4</v>
      </c>
      <c r="F62" s="41">
        <v>5</v>
      </c>
      <c r="G62" s="41">
        <v>6</v>
      </c>
      <c r="H62" s="41">
        <v>7</v>
      </c>
      <c r="I62" s="41">
        <v>8</v>
      </c>
      <c r="J62" s="41">
        <v>9</v>
      </c>
      <c r="K62" s="41">
        <v>10</v>
      </c>
      <c r="L62" s="41">
        <v>11</v>
      </c>
    </row>
    <row r="63" spans="2:12" ht="15.75" x14ac:dyDescent="0.25">
      <c r="B63" s="16"/>
      <c r="C63" s="9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2:12" ht="16.5" thickBot="1" x14ac:dyDescent="0.3">
      <c r="B64" s="7" t="s">
        <v>40</v>
      </c>
      <c r="C64" s="6">
        <v>1</v>
      </c>
      <c r="D64" s="128"/>
      <c r="E64" s="128"/>
      <c r="F64" s="128"/>
      <c r="G64" s="128"/>
      <c r="H64" s="128"/>
      <c r="I64" s="128"/>
      <c r="J64" s="128"/>
      <c r="K64" s="128"/>
      <c r="L64" s="128"/>
    </row>
    <row r="65" spans="2:12" ht="15.75" x14ac:dyDescent="0.25">
      <c r="B65" s="16"/>
      <c r="C65" s="9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2:12" ht="16.5" thickBot="1" x14ac:dyDescent="0.3">
      <c r="B66" s="7" t="s">
        <v>41</v>
      </c>
      <c r="C66" s="6">
        <v>2</v>
      </c>
      <c r="D66" s="128"/>
      <c r="E66" s="128"/>
      <c r="F66" s="128"/>
      <c r="G66" s="128"/>
      <c r="H66" s="128"/>
      <c r="I66" s="128"/>
      <c r="J66" s="128"/>
      <c r="K66" s="128"/>
      <c r="L66" s="128"/>
    </row>
    <row r="67" spans="2:12" ht="16.5" thickBot="1" x14ac:dyDescent="0.3">
      <c r="B67" s="7"/>
      <c r="C67" s="6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6.5" thickBot="1" x14ac:dyDescent="0.3">
      <c r="B68" s="7" t="s">
        <v>35</v>
      </c>
      <c r="C68" s="6">
        <v>9000</v>
      </c>
      <c r="D68" s="34" t="s">
        <v>32</v>
      </c>
      <c r="E68" s="34" t="s">
        <v>32</v>
      </c>
      <c r="F68" s="34" t="s">
        <v>32</v>
      </c>
      <c r="G68" s="34" t="s">
        <v>32</v>
      </c>
      <c r="H68" s="34" t="s">
        <v>32</v>
      </c>
      <c r="I68" s="34" t="s">
        <v>32</v>
      </c>
      <c r="J68" s="34"/>
      <c r="K68" s="34"/>
      <c r="L68" s="34"/>
    </row>
    <row r="70" spans="2:12" x14ac:dyDescent="0.25">
      <c r="B70" s="2"/>
    </row>
    <row r="71" spans="2:12" ht="74.25" customHeight="1" x14ac:dyDescent="0.25">
      <c r="B71" s="40" t="s">
        <v>42</v>
      </c>
    </row>
    <row r="72" spans="2:12" ht="15.75" thickBot="1" x14ac:dyDescent="0.3">
      <c r="B72" s="2"/>
    </row>
    <row r="73" spans="2:12" ht="63" customHeight="1" thickBot="1" x14ac:dyDescent="0.3">
      <c r="B73" s="102" t="s">
        <v>4</v>
      </c>
      <c r="C73" s="15"/>
      <c r="D73" s="105" t="s">
        <v>37</v>
      </c>
      <c r="E73" s="106"/>
      <c r="F73" s="107"/>
      <c r="G73" s="105" t="s">
        <v>43</v>
      </c>
      <c r="H73" s="106"/>
      <c r="I73" s="107"/>
      <c r="J73" s="105" t="s">
        <v>39</v>
      </c>
      <c r="K73" s="106"/>
      <c r="L73" s="107"/>
    </row>
    <row r="74" spans="2:12" ht="32.25" thickBot="1" x14ac:dyDescent="0.3">
      <c r="B74" s="103"/>
      <c r="C74" s="11" t="s">
        <v>5</v>
      </c>
      <c r="D74" s="34" t="s">
        <v>192</v>
      </c>
      <c r="E74" s="34" t="s">
        <v>242</v>
      </c>
      <c r="F74" s="34"/>
      <c r="G74" s="34" t="s">
        <v>192</v>
      </c>
      <c r="H74" s="34" t="s">
        <v>193</v>
      </c>
      <c r="I74" s="34" t="s">
        <v>238</v>
      </c>
      <c r="J74" s="34" t="s">
        <v>192</v>
      </c>
      <c r="K74" s="34" t="s">
        <v>193</v>
      </c>
      <c r="L74" s="34" t="s">
        <v>238</v>
      </c>
    </row>
    <row r="75" spans="2:12" ht="79.5" thickBot="1" x14ac:dyDescent="0.3">
      <c r="B75" s="104"/>
      <c r="C75" s="12"/>
      <c r="D75" s="34" t="s">
        <v>7</v>
      </c>
      <c r="E75" s="34" t="s">
        <v>8</v>
      </c>
      <c r="F75" s="34" t="s">
        <v>9</v>
      </c>
      <c r="G75" s="34" t="s">
        <v>7</v>
      </c>
      <c r="H75" s="34" t="s">
        <v>8</v>
      </c>
      <c r="I75" s="34" t="s">
        <v>9</v>
      </c>
      <c r="J75" s="34" t="s">
        <v>7</v>
      </c>
      <c r="K75" s="34" t="s">
        <v>8</v>
      </c>
      <c r="L75" s="34" t="s">
        <v>9</v>
      </c>
    </row>
    <row r="76" spans="2:12" ht="16.5" thickBot="1" x14ac:dyDescent="0.3">
      <c r="B76" s="7">
        <v>1</v>
      </c>
      <c r="C76" s="6">
        <v>2</v>
      </c>
      <c r="D76" s="41">
        <v>3</v>
      </c>
      <c r="E76" s="41">
        <v>4</v>
      </c>
      <c r="F76" s="41">
        <v>5</v>
      </c>
      <c r="G76" s="41">
        <v>6</v>
      </c>
      <c r="H76" s="41">
        <v>7</v>
      </c>
      <c r="I76" s="41">
        <v>8</v>
      </c>
      <c r="J76" s="41">
        <v>9</v>
      </c>
      <c r="K76" s="41">
        <v>10</v>
      </c>
      <c r="L76" s="41">
        <v>11</v>
      </c>
    </row>
    <row r="77" spans="2:12" x14ac:dyDescent="0.25">
      <c r="B77" s="102"/>
      <c r="C77" s="9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2:12" ht="16.5" thickBot="1" x14ac:dyDescent="0.3">
      <c r="B78" s="104"/>
      <c r="C78" s="6">
        <v>1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2:12" ht="16.5" thickBot="1" x14ac:dyDescent="0.3">
      <c r="B79" s="7"/>
      <c r="C79" s="6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6.5" thickBot="1" x14ac:dyDescent="0.3">
      <c r="B80" s="7"/>
      <c r="C80" s="6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5.75" x14ac:dyDescent="0.25">
      <c r="B81" s="8"/>
      <c r="C81" s="9"/>
      <c r="D81" s="126" t="s">
        <v>32</v>
      </c>
      <c r="E81" s="126" t="s">
        <v>32</v>
      </c>
      <c r="F81" s="126" t="s">
        <v>32</v>
      </c>
      <c r="G81" s="126" t="s">
        <v>32</v>
      </c>
      <c r="H81" s="126" t="s">
        <v>32</v>
      </c>
      <c r="I81" s="126" t="s">
        <v>32</v>
      </c>
      <c r="J81" s="126"/>
      <c r="K81" s="126"/>
      <c r="L81" s="126"/>
    </row>
    <row r="82" spans="2:12" ht="16.5" thickBot="1" x14ac:dyDescent="0.3">
      <c r="B82" s="7" t="s">
        <v>35</v>
      </c>
      <c r="C82" s="6">
        <v>9000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4" spans="2:12" x14ac:dyDescent="0.25">
      <c r="B84" s="2"/>
    </row>
    <row r="85" spans="2:12" ht="93.75" x14ac:dyDescent="0.25">
      <c r="B85" s="3" t="s">
        <v>44</v>
      </c>
    </row>
    <row r="86" spans="2:12" ht="93.75" x14ac:dyDescent="0.25">
      <c r="B86" s="3" t="s">
        <v>45</v>
      </c>
    </row>
    <row r="87" spans="2:12" ht="15.75" thickBot="1" x14ac:dyDescent="0.3">
      <c r="B87" s="2"/>
    </row>
    <row r="88" spans="2:12" ht="16.5" thickBot="1" x14ac:dyDescent="0.3">
      <c r="B88" s="108" t="s">
        <v>4</v>
      </c>
      <c r="C88" s="102" t="s">
        <v>5</v>
      </c>
      <c r="D88" s="105" t="s">
        <v>6</v>
      </c>
      <c r="E88" s="106"/>
      <c r="F88" s="107"/>
    </row>
    <row r="89" spans="2:12" ht="16.5" thickBot="1" x14ac:dyDescent="0.3">
      <c r="B89" s="109"/>
      <c r="C89" s="103"/>
      <c r="D89" s="34" t="s">
        <v>192</v>
      </c>
      <c r="E89" s="34" t="s">
        <v>193</v>
      </c>
      <c r="F89" s="34" t="s">
        <v>238</v>
      </c>
    </row>
    <row r="90" spans="2:12" ht="48" thickBot="1" x14ac:dyDescent="0.3">
      <c r="B90" s="110"/>
      <c r="C90" s="104"/>
      <c r="D90" s="34" t="s">
        <v>7</v>
      </c>
      <c r="E90" s="34" t="s">
        <v>8</v>
      </c>
      <c r="F90" s="34" t="s">
        <v>9</v>
      </c>
    </row>
    <row r="91" spans="2:12" ht="16.5" thickBot="1" x14ac:dyDescent="0.3">
      <c r="B91" s="7">
        <v>1</v>
      </c>
      <c r="C91" s="6">
        <v>2</v>
      </c>
      <c r="D91" s="41">
        <v>3</v>
      </c>
      <c r="E91" s="41">
        <v>4</v>
      </c>
      <c r="F91" s="41">
        <v>5</v>
      </c>
    </row>
    <row r="92" spans="2:12" ht="32.25" thickBot="1" x14ac:dyDescent="0.3">
      <c r="B92" s="10" t="s">
        <v>10</v>
      </c>
      <c r="C92" s="6">
        <v>100</v>
      </c>
      <c r="D92" s="34"/>
      <c r="E92" s="34"/>
      <c r="F92" s="34"/>
    </row>
    <row r="93" spans="2:12" ht="63.75" thickBot="1" x14ac:dyDescent="0.3">
      <c r="B93" s="10" t="s">
        <v>11</v>
      </c>
      <c r="C93" s="6">
        <v>200</v>
      </c>
      <c r="D93" s="34"/>
      <c r="E93" s="34"/>
      <c r="F93" s="34"/>
    </row>
    <row r="94" spans="2:12" ht="32.25" thickBot="1" x14ac:dyDescent="0.3">
      <c r="B94" s="10" t="s">
        <v>46</v>
      </c>
      <c r="C94" s="6">
        <v>300</v>
      </c>
      <c r="D94" s="42">
        <f>D95+D98+D99</f>
        <v>38294840.900000006</v>
      </c>
      <c r="E94" s="42">
        <f t="shared" ref="E94" si="0">E95+E98+E99</f>
        <v>38294840.900000006</v>
      </c>
      <c r="F94" s="42">
        <f t="shared" ref="F94" si="1">F95+F98+F99</f>
        <v>38294840.900000006</v>
      </c>
    </row>
    <row r="95" spans="2:12" ht="15.75" x14ac:dyDescent="0.25">
      <c r="B95" s="8" t="s">
        <v>13</v>
      </c>
      <c r="C95" s="102">
        <v>310</v>
      </c>
      <c r="D95" s="129">
        <v>21847146</v>
      </c>
      <c r="E95" s="129">
        <v>21847146</v>
      </c>
      <c r="F95" s="129">
        <v>21847146</v>
      </c>
    </row>
    <row r="96" spans="2:12" ht="32.25" thickBot="1" x14ac:dyDescent="0.3">
      <c r="B96" s="10" t="s">
        <v>47</v>
      </c>
      <c r="C96" s="104"/>
      <c r="D96" s="130"/>
      <c r="E96" s="130"/>
      <c r="F96" s="130"/>
    </row>
    <row r="97" spans="2:12" ht="48" thickBot="1" x14ac:dyDescent="0.3">
      <c r="B97" s="10" t="s">
        <v>48</v>
      </c>
      <c r="C97" s="6">
        <v>320</v>
      </c>
      <c r="D97" s="42"/>
      <c r="E97" s="34"/>
      <c r="F97" s="34"/>
    </row>
    <row r="98" spans="2:12" ht="79.5" thickBot="1" x14ac:dyDescent="0.3">
      <c r="B98" s="10" t="s">
        <v>49</v>
      </c>
      <c r="C98" s="6">
        <v>330</v>
      </c>
      <c r="D98" s="42">
        <v>16094994.09</v>
      </c>
      <c r="E98" s="42">
        <f>D98</f>
        <v>16094994.09</v>
      </c>
      <c r="F98" s="42">
        <f>D98</f>
        <v>16094994.09</v>
      </c>
    </row>
    <row r="99" spans="2:12" ht="63.75" thickBot="1" x14ac:dyDescent="0.3">
      <c r="B99" s="10" t="s">
        <v>50</v>
      </c>
      <c r="C99" s="6">
        <v>340</v>
      </c>
      <c r="D99" s="42">
        <v>352700.81</v>
      </c>
      <c r="E99" s="42">
        <f>D99</f>
        <v>352700.81</v>
      </c>
      <c r="F99" s="42">
        <f>D99</f>
        <v>352700.81</v>
      </c>
    </row>
    <row r="100" spans="2:12" ht="32.25" thickBot="1" x14ac:dyDescent="0.3">
      <c r="B100" s="10" t="s">
        <v>23</v>
      </c>
      <c r="C100" s="6">
        <v>400</v>
      </c>
      <c r="D100" s="36"/>
      <c r="E100" s="36"/>
      <c r="F100" s="36"/>
    </row>
    <row r="101" spans="2:12" ht="63.75" thickBot="1" x14ac:dyDescent="0.3">
      <c r="B101" s="10" t="s">
        <v>24</v>
      </c>
      <c r="C101" s="6">
        <v>500</v>
      </c>
      <c r="D101" s="36"/>
      <c r="E101" s="36"/>
      <c r="F101" s="36"/>
    </row>
    <row r="102" spans="2:12" ht="63.75" thickBot="1" x14ac:dyDescent="0.3">
      <c r="B102" s="10" t="s">
        <v>51</v>
      </c>
      <c r="C102" s="6">
        <v>600</v>
      </c>
      <c r="D102" s="43">
        <f>D94+D92</f>
        <v>38294840.900000006</v>
      </c>
      <c r="E102" s="43">
        <f t="shared" ref="E102" si="2">E94+E92</f>
        <v>38294840.900000006</v>
      </c>
      <c r="F102" s="43">
        <f t="shared" ref="F102" si="3">F94+F92</f>
        <v>38294840.900000006</v>
      </c>
    </row>
    <row r="103" spans="2:12" x14ac:dyDescent="0.25">
      <c r="B103" s="2"/>
    </row>
    <row r="104" spans="2:12" ht="75" x14ac:dyDescent="0.25">
      <c r="B104" s="3" t="s">
        <v>55</v>
      </c>
    </row>
    <row r="105" spans="2:12" ht="18.75" x14ac:dyDescent="0.25">
      <c r="B105" s="3"/>
    </row>
    <row r="106" spans="2:12" ht="18.75" x14ac:dyDescent="0.25">
      <c r="B106" s="3"/>
    </row>
    <row r="107" spans="2:12" ht="19.5" thickBot="1" x14ac:dyDescent="0.35">
      <c r="B107" s="18"/>
    </row>
    <row r="108" spans="2:12" ht="55.5" customHeight="1" thickBot="1" x14ac:dyDescent="0.3">
      <c r="B108" s="146" t="s">
        <v>4</v>
      </c>
      <c r="C108" s="146" t="s">
        <v>5</v>
      </c>
      <c r="D108" s="143" t="s">
        <v>52</v>
      </c>
      <c r="E108" s="144"/>
      <c r="F108" s="145"/>
      <c r="G108" s="143" t="s">
        <v>53</v>
      </c>
      <c r="H108" s="144"/>
      <c r="I108" s="145"/>
      <c r="J108" s="143" t="s">
        <v>54</v>
      </c>
      <c r="K108" s="144"/>
      <c r="L108" s="145"/>
    </row>
    <row r="109" spans="2:12" ht="32.25" thickBot="1" x14ac:dyDescent="0.3">
      <c r="B109" s="147"/>
      <c r="C109" s="147"/>
      <c r="D109" s="84" t="s">
        <v>192</v>
      </c>
      <c r="E109" s="84" t="s">
        <v>193</v>
      </c>
      <c r="F109" s="84" t="s">
        <v>238</v>
      </c>
      <c r="G109" s="84" t="s">
        <v>192</v>
      </c>
      <c r="H109" s="84" t="s">
        <v>193</v>
      </c>
      <c r="I109" s="84" t="s">
        <v>238</v>
      </c>
      <c r="J109" s="84" t="s">
        <v>192</v>
      </c>
      <c r="K109" s="84" t="s">
        <v>193</v>
      </c>
      <c r="L109" s="84" t="s">
        <v>238</v>
      </c>
    </row>
    <row r="110" spans="2:12" ht="79.5" thickBot="1" x14ac:dyDescent="0.3">
      <c r="B110" s="148"/>
      <c r="C110" s="148"/>
      <c r="D110" s="84" t="s">
        <v>7</v>
      </c>
      <c r="E110" s="84" t="s">
        <v>8</v>
      </c>
      <c r="F110" s="84" t="s">
        <v>9</v>
      </c>
      <c r="G110" s="84" t="s">
        <v>7</v>
      </c>
      <c r="H110" s="84" t="s">
        <v>8</v>
      </c>
      <c r="I110" s="84" t="s">
        <v>9</v>
      </c>
      <c r="J110" s="84" t="s">
        <v>7</v>
      </c>
      <c r="K110" s="84" t="s">
        <v>8</v>
      </c>
      <c r="L110" s="84" t="s">
        <v>9</v>
      </c>
    </row>
    <row r="111" spans="2:12" ht="16.5" thickBot="1" x14ac:dyDescent="0.3">
      <c r="B111" s="85">
        <v>1</v>
      </c>
      <c r="C111" s="86">
        <v>2</v>
      </c>
      <c r="D111" s="87">
        <v>3</v>
      </c>
      <c r="E111" s="87">
        <v>4</v>
      </c>
      <c r="F111" s="87">
        <v>5</v>
      </c>
      <c r="G111" s="87">
        <v>6</v>
      </c>
      <c r="H111" s="87">
        <v>7</v>
      </c>
      <c r="I111" s="87">
        <v>8</v>
      </c>
      <c r="J111" s="87">
        <v>9</v>
      </c>
      <c r="K111" s="87">
        <v>10</v>
      </c>
      <c r="L111" s="87">
        <v>11</v>
      </c>
    </row>
    <row r="112" spans="2:12" ht="15" customHeight="1" x14ac:dyDescent="0.25">
      <c r="B112" s="137" t="s">
        <v>194</v>
      </c>
      <c r="C112" s="88"/>
      <c r="D112" s="139"/>
      <c r="E112" s="139"/>
      <c r="F112" s="139"/>
      <c r="G112" s="139">
        <v>5770</v>
      </c>
      <c r="H112" s="139">
        <v>5770</v>
      </c>
      <c r="I112" s="139">
        <v>5770</v>
      </c>
      <c r="J112" s="135">
        <v>11632680</v>
      </c>
      <c r="K112" s="135">
        <v>11632680</v>
      </c>
      <c r="L112" s="135">
        <v>11632680</v>
      </c>
    </row>
    <row r="113" spans="2:12" ht="16.5" thickBot="1" x14ac:dyDescent="0.3">
      <c r="B113" s="138"/>
      <c r="C113" s="86">
        <v>1</v>
      </c>
      <c r="D113" s="140"/>
      <c r="E113" s="140"/>
      <c r="F113" s="140"/>
      <c r="G113" s="140"/>
      <c r="H113" s="140"/>
      <c r="I113" s="140"/>
      <c r="J113" s="136"/>
      <c r="K113" s="136"/>
      <c r="L113" s="136"/>
    </row>
    <row r="114" spans="2:12" ht="15" customHeight="1" x14ac:dyDescent="0.25">
      <c r="B114" s="137" t="s">
        <v>197</v>
      </c>
      <c r="C114" s="88"/>
      <c r="D114" s="139"/>
      <c r="E114" s="139"/>
      <c r="F114" s="139"/>
      <c r="G114" s="141"/>
      <c r="H114" s="139"/>
      <c r="I114" s="139"/>
      <c r="J114" s="135"/>
      <c r="K114" s="135"/>
      <c r="L114" s="135"/>
    </row>
    <row r="115" spans="2:12" ht="16.5" thickBot="1" x14ac:dyDescent="0.3">
      <c r="B115" s="138"/>
      <c r="C115" s="86">
        <v>2</v>
      </c>
      <c r="D115" s="140"/>
      <c r="E115" s="140"/>
      <c r="F115" s="140"/>
      <c r="G115" s="142"/>
      <c r="H115" s="140"/>
      <c r="I115" s="140"/>
      <c r="J115" s="136"/>
      <c r="K115" s="136"/>
      <c r="L115" s="136"/>
    </row>
    <row r="116" spans="2:12" ht="16.5" thickBot="1" x14ac:dyDescent="0.3">
      <c r="B116" s="89" t="s">
        <v>195</v>
      </c>
      <c r="C116" s="86">
        <v>3</v>
      </c>
      <c r="D116" s="84"/>
      <c r="E116" s="84"/>
      <c r="F116" s="84"/>
      <c r="G116" s="87">
        <v>597</v>
      </c>
      <c r="H116" s="84">
        <v>597</v>
      </c>
      <c r="I116" s="84">
        <v>597</v>
      </c>
      <c r="J116" s="90">
        <v>10214466</v>
      </c>
      <c r="K116" s="90">
        <f>J116</f>
        <v>10214466</v>
      </c>
      <c r="L116" s="90">
        <f>J116</f>
        <v>10214466</v>
      </c>
    </row>
    <row r="117" spans="2:12" ht="16.5" thickBot="1" x14ac:dyDescent="0.3">
      <c r="B117" s="85" t="s">
        <v>35</v>
      </c>
      <c r="C117" s="86">
        <v>9000</v>
      </c>
      <c r="D117" s="84" t="s">
        <v>32</v>
      </c>
      <c r="E117" s="84" t="s">
        <v>32</v>
      </c>
      <c r="F117" s="84" t="s">
        <v>32</v>
      </c>
      <c r="G117" s="84" t="s">
        <v>32</v>
      </c>
      <c r="H117" s="84" t="s">
        <v>32</v>
      </c>
      <c r="I117" s="84" t="s">
        <v>32</v>
      </c>
      <c r="J117" s="90">
        <f>J112+J114+J116</f>
        <v>21847146</v>
      </c>
      <c r="K117" s="90">
        <f t="shared" ref="K117:L117" si="4">K112+K114+K116</f>
        <v>21847146</v>
      </c>
      <c r="L117" s="90">
        <f t="shared" si="4"/>
        <v>21847146</v>
      </c>
    </row>
    <row r="118" spans="2:12" ht="15.75" x14ac:dyDescent="0.25">
      <c r="B118" s="71"/>
      <c r="C118" s="71"/>
      <c r="D118" s="72"/>
      <c r="E118" s="72"/>
      <c r="F118" s="72"/>
      <c r="G118" s="72"/>
      <c r="H118" s="72"/>
      <c r="I118" s="72"/>
      <c r="J118" s="73"/>
      <c r="K118" s="72"/>
      <c r="L118" s="72"/>
    </row>
    <row r="119" spans="2:12" ht="75" x14ac:dyDescent="0.25">
      <c r="B119" s="3" t="s">
        <v>56</v>
      </c>
    </row>
    <row r="120" spans="2:12" ht="15.75" thickBot="1" x14ac:dyDescent="0.3">
      <c r="B120" s="2"/>
    </row>
    <row r="121" spans="2:12" ht="51" customHeight="1" thickBot="1" x14ac:dyDescent="0.3">
      <c r="B121" s="102" t="s">
        <v>4</v>
      </c>
      <c r="C121" s="102" t="s">
        <v>5</v>
      </c>
      <c r="D121" s="105" t="s">
        <v>52</v>
      </c>
      <c r="E121" s="106"/>
      <c r="F121" s="107"/>
      <c r="G121" s="105" t="s">
        <v>53</v>
      </c>
      <c r="H121" s="106"/>
      <c r="I121" s="107"/>
      <c r="J121" s="105" t="s">
        <v>54</v>
      </c>
      <c r="K121" s="106"/>
      <c r="L121" s="107"/>
    </row>
    <row r="122" spans="2:12" ht="32.25" thickBot="1" x14ac:dyDescent="0.3">
      <c r="B122" s="103"/>
      <c r="C122" s="103"/>
      <c r="D122" s="34" t="s">
        <v>192</v>
      </c>
      <c r="E122" s="34" t="s">
        <v>193</v>
      </c>
      <c r="F122" s="34" t="s">
        <v>238</v>
      </c>
      <c r="G122" s="34" t="s">
        <v>192</v>
      </c>
      <c r="H122" s="34" t="s">
        <v>193</v>
      </c>
      <c r="I122" s="34" t="s">
        <v>238</v>
      </c>
      <c r="J122" s="34" t="s">
        <v>192</v>
      </c>
      <c r="K122" s="34" t="s">
        <v>193</v>
      </c>
      <c r="L122" s="34" t="s">
        <v>238</v>
      </c>
    </row>
    <row r="123" spans="2:12" ht="79.5" thickBot="1" x14ac:dyDescent="0.3">
      <c r="B123" s="104"/>
      <c r="C123" s="104"/>
      <c r="D123" s="34" t="s">
        <v>7</v>
      </c>
      <c r="E123" s="34" t="s">
        <v>8</v>
      </c>
      <c r="F123" s="34" t="s">
        <v>9</v>
      </c>
      <c r="G123" s="34" t="s">
        <v>7</v>
      </c>
      <c r="H123" s="34" t="s">
        <v>8</v>
      </c>
      <c r="I123" s="34" t="s">
        <v>9</v>
      </c>
      <c r="J123" s="34" t="s">
        <v>7</v>
      </c>
      <c r="K123" s="34" t="s">
        <v>8</v>
      </c>
      <c r="L123" s="34" t="s">
        <v>9</v>
      </c>
    </row>
    <row r="124" spans="2:12" ht="16.5" thickBot="1" x14ac:dyDescent="0.3">
      <c r="B124" s="7">
        <v>1</v>
      </c>
      <c r="C124" s="6">
        <v>2</v>
      </c>
      <c r="D124" s="41">
        <v>3</v>
      </c>
      <c r="E124" s="41">
        <v>4</v>
      </c>
      <c r="F124" s="41">
        <v>5</v>
      </c>
      <c r="G124" s="41">
        <v>6</v>
      </c>
      <c r="H124" s="41">
        <v>7</v>
      </c>
      <c r="I124" s="41">
        <v>8</v>
      </c>
      <c r="J124" s="41">
        <v>9</v>
      </c>
      <c r="K124" s="41">
        <v>10</v>
      </c>
      <c r="L124" s="41">
        <v>11</v>
      </c>
    </row>
    <row r="125" spans="2:12" ht="27.75" customHeight="1" thickBot="1" x14ac:dyDescent="0.3">
      <c r="B125" s="44" t="s">
        <v>196</v>
      </c>
      <c r="C125" s="6">
        <v>1</v>
      </c>
      <c r="D125" s="34"/>
      <c r="E125" s="34"/>
      <c r="F125" s="34"/>
      <c r="G125" s="34">
        <v>5770</v>
      </c>
      <c r="H125" s="34">
        <v>5770</v>
      </c>
      <c r="I125" s="34">
        <v>5770</v>
      </c>
      <c r="J125" s="57">
        <v>11632680</v>
      </c>
      <c r="K125" s="63">
        <v>11632680</v>
      </c>
      <c r="L125" s="63">
        <v>11632680</v>
      </c>
    </row>
    <row r="126" spans="2:12" ht="16.5" thickBot="1" x14ac:dyDescent="0.3">
      <c r="B126" s="44" t="s">
        <v>197</v>
      </c>
      <c r="C126" s="6">
        <v>2</v>
      </c>
      <c r="D126" s="34"/>
      <c r="E126" s="34"/>
      <c r="F126" s="34"/>
      <c r="G126" s="34"/>
      <c r="H126" s="34"/>
      <c r="I126" s="34"/>
      <c r="J126" s="57"/>
      <c r="K126" s="63"/>
      <c r="L126" s="63"/>
    </row>
    <row r="127" spans="2:12" ht="16.5" thickBot="1" x14ac:dyDescent="0.3">
      <c r="B127" s="44" t="s">
        <v>195</v>
      </c>
      <c r="C127" s="6">
        <v>3</v>
      </c>
      <c r="D127" s="34"/>
      <c r="E127" s="34"/>
      <c r="F127" s="34"/>
      <c r="G127" s="87">
        <v>597</v>
      </c>
      <c r="H127" s="84">
        <v>597</v>
      </c>
      <c r="I127" s="84">
        <v>597</v>
      </c>
      <c r="J127" s="90">
        <v>10214466</v>
      </c>
      <c r="K127" s="90">
        <v>10214466</v>
      </c>
      <c r="L127" s="90">
        <v>10214466</v>
      </c>
    </row>
    <row r="128" spans="2:12" ht="16.5" thickBot="1" x14ac:dyDescent="0.3">
      <c r="B128" s="7" t="s">
        <v>35</v>
      </c>
      <c r="C128" s="6">
        <v>9000</v>
      </c>
      <c r="D128" s="34" t="s">
        <v>32</v>
      </c>
      <c r="E128" s="34" t="s">
        <v>32</v>
      </c>
      <c r="F128" s="34" t="s">
        <v>32</v>
      </c>
      <c r="G128" s="84" t="s">
        <v>32</v>
      </c>
      <c r="H128" s="84" t="s">
        <v>32</v>
      </c>
      <c r="I128" s="84" t="s">
        <v>32</v>
      </c>
      <c r="J128" s="90">
        <v>21847146</v>
      </c>
      <c r="K128" s="90">
        <v>21847146</v>
      </c>
      <c r="L128" s="90">
        <v>21847146</v>
      </c>
    </row>
    <row r="129" spans="2:12" x14ac:dyDescent="0.25">
      <c r="B129" s="2"/>
    </row>
    <row r="130" spans="2:12" ht="131.25" x14ac:dyDescent="0.25">
      <c r="B130" s="3" t="s">
        <v>57</v>
      </c>
    </row>
    <row r="131" spans="2:12" ht="16.5" thickBot="1" x14ac:dyDescent="0.3">
      <c r="B131" s="4"/>
    </row>
    <row r="132" spans="2:12" ht="47.25" customHeight="1" thickBot="1" x14ac:dyDescent="0.3">
      <c r="B132" s="102" t="s">
        <v>4</v>
      </c>
      <c r="C132" s="102" t="s">
        <v>5</v>
      </c>
      <c r="D132" s="105" t="s">
        <v>52</v>
      </c>
      <c r="E132" s="106"/>
      <c r="F132" s="107"/>
      <c r="G132" s="105" t="s">
        <v>53</v>
      </c>
      <c r="H132" s="106"/>
      <c r="I132" s="107"/>
      <c r="J132" s="105" t="s">
        <v>54</v>
      </c>
      <c r="K132" s="106"/>
      <c r="L132" s="107"/>
    </row>
    <row r="133" spans="2:12" ht="32.25" thickBot="1" x14ac:dyDescent="0.3">
      <c r="B133" s="103"/>
      <c r="C133" s="103"/>
      <c r="D133" s="34" t="s">
        <v>192</v>
      </c>
      <c r="E133" s="34" t="s">
        <v>193</v>
      </c>
      <c r="F133" s="34" t="s">
        <v>238</v>
      </c>
      <c r="G133" s="34" t="s">
        <v>192</v>
      </c>
      <c r="H133" s="34" t="s">
        <v>193</v>
      </c>
      <c r="I133" s="34" t="s">
        <v>238</v>
      </c>
      <c r="J133" s="34" t="s">
        <v>192</v>
      </c>
      <c r="K133" s="34" t="s">
        <v>193</v>
      </c>
      <c r="L133" s="34" t="s">
        <v>238</v>
      </c>
    </row>
    <row r="134" spans="2:12" ht="79.5" thickBot="1" x14ac:dyDescent="0.3">
      <c r="B134" s="104"/>
      <c r="C134" s="104"/>
      <c r="D134" s="34" t="s">
        <v>7</v>
      </c>
      <c r="E134" s="34" t="s">
        <v>8</v>
      </c>
      <c r="F134" s="34" t="s">
        <v>9</v>
      </c>
      <c r="G134" s="34" t="s">
        <v>7</v>
      </c>
      <c r="H134" s="34" t="s">
        <v>8</v>
      </c>
      <c r="I134" s="34" t="s">
        <v>9</v>
      </c>
      <c r="J134" s="34" t="s">
        <v>7</v>
      </c>
      <c r="K134" s="34" t="s">
        <v>8</v>
      </c>
      <c r="L134" s="34" t="s">
        <v>9</v>
      </c>
    </row>
    <row r="135" spans="2:12" ht="16.5" thickBot="1" x14ac:dyDescent="0.3">
      <c r="B135" s="7">
        <v>1</v>
      </c>
      <c r="C135" s="6">
        <v>2</v>
      </c>
      <c r="D135" s="41">
        <v>3</v>
      </c>
      <c r="E135" s="41">
        <v>4</v>
      </c>
      <c r="F135" s="41">
        <v>5</v>
      </c>
      <c r="G135" s="41">
        <v>6</v>
      </c>
      <c r="H135" s="41">
        <v>7</v>
      </c>
      <c r="I135" s="41">
        <v>8</v>
      </c>
      <c r="J135" s="41">
        <v>9</v>
      </c>
      <c r="K135" s="41">
        <v>10</v>
      </c>
      <c r="L135" s="41">
        <v>11</v>
      </c>
    </row>
    <row r="136" spans="2:12" ht="16.5" thickBot="1" x14ac:dyDescent="0.3">
      <c r="B136" s="81" t="s">
        <v>224</v>
      </c>
      <c r="C136" s="6">
        <v>1</v>
      </c>
      <c r="D136" s="34"/>
      <c r="E136" s="36"/>
      <c r="F136" s="36"/>
      <c r="G136" s="36"/>
      <c r="H136" s="36"/>
      <c r="I136" s="36"/>
      <c r="J136" s="57"/>
      <c r="K136" s="65"/>
      <c r="L136" s="65"/>
    </row>
    <row r="137" spans="2:12" ht="16.5" thickBot="1" x14ac:dyDescent="0.3">
      <c r="B137" s="81" t="s">
        <v>195</v>
      </c>
      <c r="C137" s="6">
        <v>3</v>
      </c>
      <c r="D137" s="34"/>
      <c r="E137" s="34"/>
      <c r="F137" s="34"/>
      <c r="G137" s="34"/>
      <c r="H137" s="34"/>
      <c r="I137" s="34"/>
      <c r="J137" s="57"/>
      <c r="K137" s="65"/>
      <c r="L137" s="65"/>
    </row>
    <row r="138" spans="2:12" ht="16.5" thickBot="1" x14ac:dyDescent="0.3">
      <c r="B138" s="81" t="s">
        <v>195</v>
      </c>
      <c r="C138" s="6">
        <v>4</v>
      </c>
      <c r="D138" s="34"/>
      <c r="E138" s="34"/>
      <c r="F138" s="34"/>
      <c r="G138" s="34"/>
      <c r="H138" s="34"/>
      <c r="I138" s="34"/>
      <c r="J138" s="57"/>
      <c r="K138" s="65"/>
      <c r="L138" s="65"/>
    </row>
    <row r="139" spans="2:12" ht="16.5" thickBot="1" x14ac:dyDescent="0.3">
      <c r="B139" s="81" t="s">
        <v>225</v>
      </c>
      <c r="C139" s="6">
        <v>5</v>
      </c>
      <c r="D139" s="34"/>
      <c r="E139" s="34"/>
      <c r="F139" s="34"/>
      <c r="G139" s="34"/>
      <c r="H139" s="34"/>
      <c r="I139" s="34"/>
      <c r="J139" s="57"/>
      <c r="K139" s="65"/>
      <c r="L139" s="65"/>
    </row>
    <row r="140" spans="2:12" ht="16.5" thickBot="1" x14ac:dyDescent="0.3">
      <c r="B140" s="66" t="s">
        <v>35</v>
      </c>
      <c r="C140" s="6">
        <v>9000</v>
      </c>
      <c r="D140" s="34" t="s">
        <v>32</v>
      </c>
      <c r="E140" s="34" t="s">
        <v>32</v>
      </c>
      <c r="F140" s="34" t="s">
        <v>32</v>
      </c>
      <c r="G140" s="34" t="s">
        <v>32</v>
      </c>
      <c r="H140" s="34" t="s">
        <v>32</v>
      </c>
      <c r="I140" s="34" t="s">
        <v>32</v>
      </c>
      <c r="J140" s="68">
        <f>SUM(J136:J139)</f>
        <v>0</v>
      </c>
      <c r="K140" s="65"/>
      <c r="L140" s="65"/>
    </row>
    <row r="141" spans="2:12" ht="15.75" x14ac:dyDescent="0.25">
      <c r="B141" s="4"/>
    </row>
    <row r="142" spans="2:12" ht="112.5" x14ac:dyDescent="0.25">
      <c r="B142" s="3" t="s">
        <v>58</v>
      </c>
    </row>
    <row r="143" spans="2:12" ht="15.75" thickBot="1" x14ac:dyDescent="0.3">
      <c r="B143" s="2"/>
    </row>
    <row r="144" spans="2:12" ht="47.25" customHeight="1" thickBot="1" x14ac:dyDescent="0.3">
      <c r="B144" s="102" t="s">
        <v>59</v>
      </c>
      <c r="C144" s="102" t="s">
        <v>5</v>
      </c>
      <c r="D144" s="105" t="s">
        <v>52</v>
      </c>
      <c r="E144" s="106"/>
      <c r="F144" s="107"/>
      <c r="G144" s="105" t="s">
        <v>60</v>
      </c>
      <c r="H144" s="106"/>
      <c r="I144" s="107"/>
      <c r="J144" s="105" t="s">
        <v>54</v>
      </c>
      <c r="K144" s="106"/>
      <c r="L144" s="107"/>
    </row>
    <row r="145" spans="2:13" ht="32.25" thickBot="1" x14ac:dyDescent="0.3">
      <c r="B145" s="103"/>
      <c r="C145" s="103"/>
      <c r="D145" s="34" t="s">
        <v>192</v>
      </c>
      <c r="E145" s="34" t="s">
        <v>193</v>
      </c>
      <c r="F145" s="34" t="s">
        <v>238</v>
      </c>
      <c r="G145" s="34" t="s">
        <v>192</v>
      </c>
      <c r="H145" s="34" t="s">
        <v>193</v>
      </c>
      <c r="I145" s="34" t="s">
        <v>238</v>
      </c>
      <c r="J145" s="34" t="s">
        <v>192</v>
      </c>
      <c r="K145" s="34" t="s">
        <v>193</v>
      </c>
      <c r="L145" s="34" t="s">
        <v>238</v>
      </c>
    </row>
    <row r="146" spans="2:13" ht="79.5" thickBot="1" x14ac:dyDescent="0.3">
      <c r="B146" s="104"/>
      <c r="C146" s="104"/>
      <c r="D146" s="34" t="s">
        <v>7</v>
      </c>
      <c r="E146" s="34" t="s">
        <v>8</v>
      </c>
      <c r="F146" s="34" t="s">
        <v>9</v>
      </c>
      <c r="G146" s="34" t="s">
        <v>7</v>
      </c>
      <c r="H146" s="34" t="s">
        <v>8</v>
      </c>
      <c r="I146" s="34" t="s">
        <v>9</v>
      </c>
      <c r="J146" s="34" t="s">
        <v>7</v>
      </c>
      <c r="K146" s="34" t="s">
        <v>8</v>
      </c>
      <c r="L146" s="34" t="s">
        <v>9</v>
      </c>
    </row>
    <row r="147" spans="2:13" ht="16.5" thickBot="1" x14ac:dyDescent="0.3">
      <c r="B147" s="7">
        <v>1</v>
      </c>
      <c r="C147" s="6">
        <v>2</v>
      </c>
      <c r="D147" s="41">
        <v>3</v>
      </c>
      <c r="E147" s="41">
        <v>4</v>
      </c>
      <c r="F147" s="41">
        <v>5</v>
      </c>
      <c r="G147" s="41">
        <v>6</v>
      </c>
      <c r="H147" s="41">
        <v>7</v>
      </c>
      <c r="I147" s="41">
        <v>8</v>
      </c>
      <c r="J147" s="41">
        <v>9</v>
      </c>
      <c r="K147" s="41">
        <v>10</v>
      </c>
      <c r="L147" s="41">
        <v>11</v>
      </c>
    </row>
    <row r="148" spans="2:13" ht="16.5" thickBot="1" x14ac:dyDescent="0.3">
      <c r="B148" s="67" t="s">
        <v>220</v>
      </c>
      <c r="C148" s="6">
        <v>1</v>
      </c>
      <c r="D148" s="57">
        <v>352700.81</v>
      </c>
      <c r="E148" s="57">
        <f>D148</f>
        <v>352700.81</v>
      </c>
      <c r="F148" s="57">
        <f>D148</f>
        <v>352700.81</v>
      </c>
      <c r="G148" s="48">
        <v>1</v>
      </c>
      <c r="H148" s="48">
        <v>1</v>
      </c>
      <c r="I148" s="48">
        <v>1</v>
      </c>
      <c r="J148" s="48">
        <f>D148</f>
        <v>352700.81</v>
      </c>
      <c r="K148" s="48">
        <f>E148</f>
        <v>352700.81</v>
      </c>
      <c r="L148" s="48">
        <f>F148</f>
        <v>352700.81</v>
      </c>
    </row>
    <row r="149" spans="2:13" ht="16.5" thickBot="1" x14ac:dyDescent="0.3">
      <c r="B149" s="66"/>
      <c r="C149" s="6">
        <v>2</v>
      </c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2:13" ht="16.5" thickBot="1" x14ac:dyDescent="0.3">
      <c r="B150" s="66"/>
      <c r="C150" s="6"/>
      <c r="D150" s="34"/>
      <c r="E150" s="34"/>
      <c r="F150" s="34"/>
      <c r="G150" s="34"/>
      <c r="H150" s="34"/>
      <c r="I150" s="34"/>
      <c r="J150" s="34"/>
      <c r="K150" s="34"/>
      <c r="L150" s="36"/>
    </row>
    <row r="151" spans="2:13" ht="16.5" thickBot="1" x14ac:dyDescent="0.3">
      <c r="B151" s="66" t="s">
        <v>35</v>
      </c>
      <c r="C151" s="6">
        <v>9000</v>
      </c>
      <c r="D151" s="34" t="s">
        <v>32</v>
      </c>
      <c r="E151" s="34" t="s">
        <v>32</v>
      </c>
      <c r="F151" s="34" t="s">
        <v>32</v>
      </c>
      <c r="G151" s="34" t="s">
        <v>32</v>
      </c>
      <c r="H151" s="34" t="s">
        <v>32</v>
      </c>
      <c r="I151" s="34" t="s">
        <v>32</v>
      </c>
      <c r="J151" s="48">
        <f>J148</f>
        <v>352700.81</v>
      </c>
      <c r="K151" s="48">
        <f>K148</f>
        <v>352700.81</v>
      </c>
      <c r="L151" s="48">
        <f>L148</f>
        <v>352700.81</v>
      </c>
    </row>
    <row r="153" spans="2:13" ht="18" x14ac:dyDescent="0.25">
      <c r="B153" s="20"/>
      <c r="M153" s="69"/>
    </row>
    <row r="154" spans="2:13" ht="93.75" x14ac:dyDescent="0.25">
      <c r="B154" s="3" t="s">
        <v>61</v>
      </c>
    </row>
    <row r="155" spans="2:13" ht="16.5" thickBot="1" x14ac:dyDescent="0.3">
      <c r="B155" s="4"/>
    </row>
    <row r="156" spans="2:13" ht="16.5" thickBot="1" x14ac:dyDescent="0.3">
      <c r="B156" s="108" t="s">
        <v>4</v>
      </c>
      <c r="C156" s="102" t="s">
        <v>5</v>
      </c>
      <c r="D156" s="105" t="s">
        <v>6</v>
      </c>
      <c r="E156" s="106"/>
      <c r="F156" s="107"/>
    </row>
    <row r="157" spans="2:13" ht="16.5" thickBot="1" x14ac:dyDescent="0.3">
      <c r="B157" s="109"/>
      <c r="C157" s="103"/>
      <c r="D157" s="34" t="s">
        <v>192</v>
      </c>
      <c r="E157" s="34" t="s">
        <v>193</v>
      </c>
      <c r="F157" s="34" t="s">
        <v>238</v>
      </c>
    </row>
    <row r="158" spans="2:13" ht="48" thickBot="1" x14ac:dyDescent="0.3">
      <c r="B158" s="110"/>
      <c r="C158" s="104"/>
      <c r="D158" s="34" t="s">
        <v>7</v>
      </c>
      <c r="E158" s="34" t="s">
        <v>8</v>
      </c>
      <c r="F158" s="34" t="s">
        <v>9</v>
      </c>
    </row>
    <row r="159" spans="2:13" ht="16.5" thickBot="1" x14ac:dyDescent="0.3">
      <c r="B159" s="7">
        <v>1</v>
      </c>
      <c r="C159" s="6">
        <v>2</v>
      </c>
      <c r="D159" s="41">
        <v>3</v>
      </c>
      <c r="E159" s="41">
        <v>4</v>
      </c>
      <c r="F159" s="41">
        <v>5</v>
      </c>
    </row>
    <row r="160" spans="2:13" ht="32.25" thickBot="1" x14ac:dyDescent="0.3">
      <c r="B160" s="10" t="s">
        <v>10</v>
      </c>
      <c r="C160" s="6">
        <v>100</v>
      </c>
      <c r="D160" s="36"/>
      <c r="E160" s="36"/>
      <c r="F160" s="36"/>
    </row>
    <row r="161" spans="2:12" ht="48" thickBot="1" x14ac:dyDescent="0.3">
      <c r="B161" s="10" t="s">
        <v>62</v>
      </c>
      <c r="C161" s="6">
        <v>200</v>
      </c>
      <c r="D161" s="36"/>
      <c r="E161" s="36"/>
      <c r="F161" s="36"/>
    </row>
    <row r="162" spans="2:12" ht="32.25" thickBot="1" x14ac:dyDescent="0.3">
      <c r="B162" s="10" t="s">
        <v>63</v>
      </c>
      <c r="C162" s="6">
        <v>300</v>
      </c>
      <c r="D162" s="36"/>
      <c r="E162" s="36"/>
      <c r="F162" s="36"/>
    </row>
    <row r="163" spans="2:12" ht="15.75" x14ac:dyDescent="0.25">
      <c r="B163" s="8" t="s">
        <v>13</v>
      </c>
      <c r="C163" s="102">
        <v>310</v>
      </c>
      <c r="D163" s="124"/>
      <c r="E163" s="124"/>
      <c r="F163" s="124"/>
      <c r="G163"/>
      <c r="H163"/>
      <c r="I163"/>
      <c r="J163"/>
      <c r="K163"/>
      <c r="L163"/>
    </row>
    <row r="164" spans="2:12" ht="16.5" thickBot="1" x14ac:dyDescent="0.3">
      <c r="B164" s="10" t="s">
        <v>64</v>
      </c>
      <c r="C164" s="104"/>
      <c r="D164" s="125"/>
      <c r="E164" s="125"/>
      <c r="F164" s="125"/>
      <c r="G164"/>
      <c r="H164"/>
      <c r="I164"/>
      <c r="J164"/>
      <c r="K164"/>
      <c r="L164"/>
    </row>
    <row r="165" spans="2:12" ht="16.5" thickBot="1" x14ac:dyDescent="0.3">
      <c r="B165" s="10" t="s">
        <v>65</v>
      </c>
      <c r="C165" s="6">
        <v>320</v>
      </c>
      <c r="D165" s="36"/>
      <c r="E165" s="36"/>
      <c r="F165" s="36"/>
      <c r="G165"/>
      <c r="H165"/>
      <c r="I165"/>
      <c r="J165"/>
      <c r="K165"/>
      <c r="L165"/>
    </row>
    <row r="166" spans="2:12" ht="16.5" thickBot="1" x14ac:dyDescent="0.3">
      <c r="B166" s="10" t="s">
        <v>66</v>
      </c>
      <c r="C166" s="6">
        <v>330</v>
      </c>
      <c r="D166" s="36"/>
      <c r="E166" s="36"/>
      <c r="F166" s="36"/>
      <c r="G166"/>
      <c r="H166"/>
      <c r="I166"/>
      <c r="J166"/>
      <c r="K166"/>
      <c r="L166"/>
    </row>
    <row r="167" spans="2:12" ht="32.25" thickBot="1" x14ac:dyDescent="0.3">
      <c r="B167" s="10" t="s">
        <v>23</v>
      </c>
      <c r="C167" s="6">
        <v>400</v>
      </c>
      <c r="D167" s="36"/>
      <c r="E167" s="36"/>
      <c r="F167" s="36"/>
      <c r="G167"/>
      <c r="H167"/>
      <c r="I167"/>
      <c r="J167"/>
      <c r="K167"/>
      <c r="L167"/>
    </row>
    <row r="168" spans="2:12" ht="48" thickBot="1" x14ac:dyDescent="0.3">
      <c r="B168" s="10" t="s">
        <v>67</v>
      </c>
      <c r="C168" s="6">
        <v>500</v>
      </c>
      <c r="D168" s="36"/>
      <c r="E168" s="36"/>
      <c r="F168" s="36"/>
      <c r="G168"/>
      <c r="H168"/>
      <c r="I168"/>
      <c r="J168"/>
      <c r="K168"/>
      <c r="L168"/>
    </row>
    <row r="169" spans="2:12" ht="63.75" thickBot="1" x14ac:dyDescent="0.3">
      <c r="B169" s="10" t="s">
        <v>68</v>
      </c>
      <c r="C169" s="6">
        <v>600</v>
      </c>
      <c r="D169" s="36"/>
      <c r="E169" s="36"/>
      <c r="F169" s="36"/>
      <c r="G169"/>
      <c r="H169"/>
      <c r="I169"/>
      <c r="J169"/>
      <c r="K169"/>
      <c r="L169"/>
    </row>
    <row r="170" spans="2:12" ht="15.75" x14ac:dyDescent="0.25">
      <c r="B170" s="19"/>
      <c r="G170"/>
      <c r="H170"/>
      <c r="I170"/>
      <c r="J170"/>
      <c r="K170"/>
      <c r="L170"/>
    </row>
    <row r="171" spans="2:12" ht="56.25" x14ac:dyDescent="0.25">
      <c r="B171" s="3" t="s">
        <v>69</v>
      </c>
      <c r="G171"/>
      <c r="H171"/>
      <c r="I171"/>
      <c r="J171"/>
      <c r="K171"/>
      <c r="L171"/>
    </row>
    <row r="172" spans="2:12" ht="16.5" thickBot="1" x14ac:dyDescent="0.3">
      <c r="B172" s="4"/>
      <c r="G172"/>
      <c r="H172"/>
      <c r="I172"/>
      <c r="J172"/>
      <c r="K172"/>
      <c r="L172"/>
    </row>
    <row r="173" spans="2:12" ht="16.5" thickBot="1" x14ac:dyDescent="0.3">
      <c r="B173" s="102" t="s">
        <v>4</v>
      </c>
      <c r="C173" s="102" t="s">
        <v>5</v>
      </c>
      <c r="D173" s="105" t="s">
        <v>6</v>
      </c>
      <c r="E173" s="106"/>
      <c r="F173" s="107"/>
      <c r="G173"/>
      <c r="H173"/>
      <c r="I173"/>
      <c r="J173"/>
      <c r="K173"/>
      <c r="L173"/>
    </row>
    <row r="174" spans="2:12" ht="16.5" thickBot="1" x14ac:dyDescent="0.3">
      <c r="B174" s="103"/>
      <c r="C174" s="103"/>
      <c r="D174" s="34" t="s">
        <v>192</v>
      </c>
      <c r="E174" s="34" t="s">
        <v>193</v>
      </c>
      <c r="F174" s="34" t="s">
        <v>238</v>
      </c>
      <c r="G174"/>
      <c r="H174"/>
      <c r="I174"/>
      <c r="J174"/>
      <c r="K174"/>
      <c r="L174"/>
    </row>
    <row r="175" spans="2:12" ht="48" thickBot="1" x14ac:dyDescent="0.3">
      <c r="B175" s="104"/>
      <c r="C175" s="104"/>
      <c r="D175" s="34" t="s">
        <v>7</v>
      </c>
      <c r="E175" s="34" t="s">
        <v>8</v>
      </c>
      <c r="F175" s="34" t="s">
        <v>9</v>
      </c>
      <c r="G175"/>
      <c r="H175"/>
      <c r="I175"/>
      <c r="J175"/>
      <c r="K175"/>
      <c r="L175"/>
    </row>
    <row r="176" spans="2:12" ht="16.5" thickBot="1" x14ac:dyDescent="0.3">
      <c r="B176" s="7">
        <v>1</v>
      </c>
      <c r="C176" s="6">
        <v>2</v>
      </c>
      <c r="D176" s="41">
        <v>3</v>
      </c>
      <c r="E176" s="41">
        <v>4</v>
      </c>
      <c r="F176" s="41">
        <v>5</v>
      </c>
      <c r="G176"/>
      <c r="H176"/>
      <c r="I176"/>
      <c r="J176"/>
      <c r="K176"/>
      <c r="L176"/>
    </row>
    <row r="177" spans="2:12" ht="32.25" thickBot="1" x14ac:dyDescent="0.3">
      <c r="B177" s="10" t="s">
        <v>10</v>
      </c>
      <c r="C177" s="6">
        <v>100</v>
      </c>
      <c r="D177" s="34"/>
      <c r="E177" s="34"/>
      <c r="F177" s="34"/>
      <c r="G177"/>
      <c r="H177"/>
      <c r="I177"/>
      <c r="J177"/>
      <c r="K177"/>
      <c r="L177"/>
    </row>
    <row r="178" spans="2:12" ht="63.75" thickBot="1" x14ac:dyDescent="0.3">
      <c r="B178" s="10" t="s">
        <v>11</v>
      </c>
      <c r="C178" s="6">
        <v>200</v>
      </c>
      <c r="D178" s="34"/>
      <c r="E178" s="34"/>
      <c r="F178" s="34"/>
      <c r="G178"/>
      <c r="H178"/>
      <c r="I178"/>
      <c r="J178"/>
      <c r="K178"/>
      <c r="L178"/>
    </row>
    <row r="179" spans="2:12" ht="16.5" thickBot="1" x14ac:dyDescent="0.3">
      <c r="B179" s="10" t="s">
        <v>70</v>
      </c>
      <c r="C179" s="6">
        <v>300</v>
      </c>
      <c r="D179" s="42">
        <f>D180</f>
        <v>0</v>
      </c>
      <c r="E179" s="42">
        <f t="shared" ref="E179:F179" si="5">E180</f>
        <v>0</v>
      </c>
      <c r="F179" s="42">
        <f t="shared" si="5"/>
        <v>0</v>
      </c>
      <c r="G179"/>
      <c r="H179"/>
      <c r="I179"/>
      <c r="J179"/>
      <c r="K179"/>
      <c r="L179"/>
    </row>
    <row r="180" spans="2:12" ht="15.75" x14ac:dyDescent="0.25">
      <c r="B180" s="8" t="s">
        <v>13</v>
      </c>
      <c r="C180" s="102">
        <v>310</v>
      </c>
      <c r="D180" s="129"/>
      <c r="E180" s="129"/>
      <c r="F180" s="129"/>
      <c r="G180"/>
      <c r="H180"/>
      <c r="I180"/>
      <c r="J180"/>
      <c r="K180"/>
      <c r="L180"/>
    </row>
    <row r="181" spans="2:12" ht="16.5" thickBot="1" x14ac:dyDescent="0.3">
      <c r="B181" s="10" t="s">
        <v>71</v>
      </c>
      <c r="C181" s="104"/>
      <c r="D181" s="130"/>
      <c r="E181" s="130"/>
      <c r="F181" s="130"/>
      <c r="G181"/>
      <c r="H181"/>
      <c r="I181"/>
      <c r="J181"/>
      <c r="K181"/>
      <c r="L181"/>
    </row>
    <row r="182" spans="2:12" ht="32.25" thickBot="1" x14ac:dyDescent="0.3">
      <c r="B182" s="10" t="s">
        <v>72</v>
      </c>
      <c r="C182" s="6">
        <v>320</v>
      </c>
      <c r="D182" s="42"/>
      <c r="E182" s="34"/>
      <c r="F182" s="34"/>
      <c r="G182"/>
      <c r="H182"/>
      <c r="I182"/>
      <c r="J182"/>
      <c r="K182"/>
      <c r="L182"/>
    </row>
    <row r="183" spans="2:12" ht="32.25" thickBot="1" x14ac:dyDescent="0.3">
      <c r="B183" s="10" t="s">
        <v>23</v>
      </c>
      <c r="C183" s="6">
        <v>400</v>
      </c>
      <c r="D183" s="42"/>
      <c r="E183" s="34"/>
      <c r="F183" s="34"/>
      <c r="G183"/>
      <c r="H183"/>
      <c r="I183"/>
      <c r="J183"/>
      <c r="K183"/>
      <c r="L183"/>
    </row>
    <row r="184" spans="2:12" ht="63.75" thickBot="1" x14ac:dyDescent="0.3">
      <c r="B184" s="10" t="s">
        <v>24</v>
      </c>
      <c r="C184" s="6">
        <v>500</v>
      </c>
      <c r="D184" s="42"/>
      <c r="E184" s="34"/>
      <c r="F184" s="34"/>
      <c r="G184"/>
      <c r="H184"/>
      <c r="I184"/>
      <c r="J184"/>
      <c r="K184"/>
      <c r="L184"/>
    </row>
    <row r="185" spans="2:12" ht="63.75" thickBot="1" x14ac:dyDescent="0.3">
      <c r="B185" s="10" t="s">
        <v>73</v>
      </c>
      <c r="C185" s="6">
        <v>600</v>
      </c>
      <c r="D185" s="42">
        <f>D180</f>
        <v>0</v>
      </c>
      <c r="E185" s="42"/>
      <c r="F185" s="42"/>
      <c r="G185"/>
      <c r="H185"/>
      <c r="I185"/>
      <c r="J185"/>
      <c r="K185"/>
      <c r="L185"/>
    </row>
    <row r="186" spans="2:12" ht="15.75" x14ac:dyDescent="0.25">
      <c r="B186" s="4"/>
      <c r="G186"/>
      <c r="H186"/>
      <c r="I186"/>
      <c r="J186"/>
      <c r="K186"/>
      <c r="L186"/>
    </row>
    <row r="187" spans="2:12" ht="75" x14ac:dyDescent="0.25">
      <c r="B187" s="3" t="s">
        <v>74</v>
      </c>
      <c r="G187"/>
      <c r="H187"/>
      <c r="I187"/>
      <c r="J187"/>
      <c r="K187"/>
      <c r="L187"/>
    </row>
    <row r="188" spans="2:12" ht="19.5" thickBot="1" x14ac:dyDescent="0.3">
      <c r="B188" s="3"/>
      <c r="G188"/>
      <c r="H188"/>
      <c r="I188"/>
      <c r="J188"/>
      <c r="K188"/>
      <c r="L188"/>
    </row>
    <row r="189" spans="2:12" ht="16.5" thickBot="1" x14ac:dyDescent="0.3">
      <c r="B189" s="102" t="s">
        <v>4</v>
      </c>
      <c r="C189" s="102" t="s">
        <v>5</v>
      </c>
      <c r="D189" s="105" t="s">
        <v>6</v>
      </c>
      <c r="E189" s="106"/>
      <c r="F189" s="107"/>
      <c r="G189"/>
      <c r="H189"/>
      <c r="I189"/>
      <c r="J189"/>
      <c r="K189"/>
      <c r="L189"/>
    </row>
    <row r="190" spans="2:12" ht="16.5" thickBot="1" x14ac:dyDescent="0.3">
      <c r="B190" s="103"/>
      <c r="C190" s="103"/>
      <c r="D190" s="34" t="s">
        <v>192</v>
      </c>
      <c r="E190" s="34" t="s">
        <v>193</v>
      </c>
      <c r="F190" s="34" t="s">
        <v>238</v>
      </c>
      <c r="G190"/>
      <c r="H190"/>
      <c r="I190"/>
      <c r="J190"/>
      <c r="K190"/>
      <c r="L190"/>
    </row>
    <row r="191" spans="2:12" ht="48" thickBot="1" x14ac:dyDescent="0.3">
      <c r="B191" s="104"/>
      <c r="C191" s="104"/>
      <c r="D191" s="34" t="s">
        <v>7</v>
      </c>
      <c r="E191" s="34" t="s">
        <v>8</v>
      </c>
      <c r="F191" s="34" t="s">
        <v>9</v>
      </c>
      <c r="G191"/>
      <c r="H191"/>
      <c r="I191"/>
      <c r="J191"/>
      <c r="K191"/>
      <c r="L191"/>
    </row>
    <row r="192" spans="2:12" ht="16.5" thickBot="1" x14ac:dyDescent="0.3">
      <c r="B192" s="7">
        <v>1</v>
      </c>
      <c r="C192" s="6">
        <v>2</v>
      </c>
      <c r="D192" s="41">
        <v>3</v>
      </c>
      <c r="E192" s="41">
        <v>4</v>
      </c>
      <c r="F192" s="41">
        <v>5</v>
      </c>
      <c r="G192"/>
      <c r="H192"/>
      <c r="I192"/>
      <c r="J192"/>
      <c r="K192"/>
      <c r="L192"/>
    </row>
    <row r="193" spans="2:12" ht="32.25" thickBot="1" x14ac:dyDescent="0.3">
      <c r="B193" s="10" t="s">
        <v>10</v>
      </c>
      <c r="C193" s="6">
        <v>100</v>
      </c>
      <c r="D193" s="34"/>
      <c r="E193" s="34"/>
      <c r="F193" s="34"/>
      <c r="G193"/>
      <c r="H193"/>
      <c r="I193"/>
      <c r="J193"/>
      <c r="K193"/>
      <c r="L193"/>
    </row>
    <row r="194" spans="2:12" ht="63.75" thickBot="1" x14ac:dyDescent="0.3">
      <c r="B194" s="10" t="s">
        <v>11</v>
      </c>
      <c r="C194" s="6">
        <v>200</v>
      </c>
      <c r="D194" s="34"/>
      <c r="E194" s="34"/>
      <c r="F194" s="34"/>
      <c r="G194"/>
      <c r="H194"/>
      <c r="I194"/>
      <c r="J194"/>
      <c r="K194"/>
      <c r="L194"/>
    </row>
    <row r="195" spans="2:12" ht="16.5" thickBot="1" x14ac:dyDescent="0.3">
      <c r="B195" s="10" t="s">
        <v>75</v>
      </c>
      <c r="C195" s="6">
        <v>300</v>
      </c>
      <c r="D195" s="34"/>
      <c r="E195" s="34"/>
      <c r="F195" s="34"/>
      <c r="G195"/>
      <c r="H195"/>
      <c r="I195"/>
      <c r="J195"/>
      <c r="K195"/>
      <c r="L195"/>
    </row>
    <row r="196" spans="2:12" ht="15.75" x14ac:dyDescent="0.25">
      <c r="B196" s="8" t="s">
        <v>13</v>
      </c>
      <c r="C196" s="102">
        <v>310</v>
      </c>
      <c r="D196" s="126"/>
      <c r="E196" s="126"/>
      <c r="F196" s="126"/>
      <c r="G196"/>
      <c r="H196"/>
      <c r="I196"/>
      <c r="J196"/>
      <c r="K196"/>
      <c r="L196"/>
    </row>
    <row r="197" spans="2:12" ht="15.75" x14ac:dyDescent="0.25">
      <c r="B197" s="8" t="s">
        <v>76</v>
      </c>
      <c r="C197" s="103"/>
      <c r="D197" s="127"/>
      <c r="E197" s="127"/>
      <c r="F197" s="127"/>
      <c r="G197"/>
      <c r="H197"/>
      <c r="I197"/>
      <c r="J197"/>
      <c r="K197"/>
      <c r="L197"/>
    </row>
    <row r="198" spans="2:12" ht="16.5" thickBot="1" x14ac:dyDescent="0.3">
      <c r="B198" s="10"/>
      <c r="C198" s="104"/>
      <c r="D198" s="128"/>
      <c r="E198" s="128"/>
      <c r="F198" s="128"/>
      <c r="G198"/>
      <c r="H198"/>
      <c r="I198"/>
      <c r="J198"/>
      <c r="K198"/>
      <c r="L198"/>
    </row>
    <row r="199" spans="2:12" ht="32.25" thickBot="1" x14ac:dyDescent="0.3">
      <c r="B199" s="10" t="s">
        <v>77</v>
      </c>
      <c r="C199" s="6">
        <v>320</v>
      </c>
      <c r="D199" s="34"/>
      <c r="E199" s="34"/>
      <c r="F199" s="34"/>
      <c r="G199"/>
      <c r="H199"/>
      <c r="I199"/>
      <c r="J199"/>
      <c r="K199"/>
      <c r="L199"/>
    </row>
    <row r="200" spans="2:12" ht="32.25" thickBot="1" x14ac:dyDescent="0.3">
      <c r="B200" s="10" t="s">
        <v>23</v>
      </c>
      <c r="C200" s="6">
        <v>400</v>
      </c>
      <c r="D200" s="34"/>
      <c r="E200" s="34"/>
      <c r="F200" s="34"/>
      <c r="G200"/>
      <c r="H200"/>
      <c r="I200"/>
      <c r="J200"/>
      <c r="K200"/>
      <c r="L200"/>
    </row>
    <row r="201" spans="2:12" ht="63.75" thickBot="1" x14ac:dyDescent="0.3">
      <c r="B201" s="10" t="s">
        <v>24</v>
      </c>
      <c r="C201" s="6">
        <v>500</v>
      </c>
      <c r="D201" s="34"/>
      <c r="E201" s="34"/>
      <c r="F201" s="34"/>
      <c r="G201"/>
      <c r="H201"/>
      <c r="I201"/>
      <c r="J201"/>
      <c r="K201"/>
      <c r="L201"/>
    </row>
    <row r="202" spans="2:12" ht="63.75" thickBot="1" x14ac:dyDescent="0.3">
      <c r="B202" s="10" t="s">
        <v>73</v>
      </c>
      <c r="C202" s="6">
        <v>600</v>
      </c>
      <c r="D202" s="34"/>
      <c r="E202" s="34"/>
      <c r="F202" s="34"/>
      <c r="G202"/>
      <c r="H202"/>
      <c r="I202"/>
      <c r="J202"/>
      <c r="K202"/>
      <c r="L202"/>
    </row>
    <row r="203" spans="2:12" ht="15.75" x14ac:dyDescent="0.25">
      <c r="B203" s="4"/>
      <c r="G203"/>
      <c r="H203"/>
      <c r="I203"/>
      <c r="J203"/>
      <c r="K203"/>
      <c r="L203"/>
    </row>
    <row r="204" spans="2:12" ht="15.75" x14ac:dyDescent="0.25">
      <c r="B204" s="4"/>
      <c r="G204"/>
      <c r="H204"/>
      <c r="I204"/>
      <c r="J204"/>
      <c r="K204"/>
      <c r="L204"/>
    </row>
    <row r="205" spans="2:12" ht="56.25" x14ac:dyDescent="0.25">
      <c r="B205" s="3" t="s">
        <v>78</v>
      </c>
      <c r="G205"/>
      <c r="H205"/>
      <c r="I205"/>
      <c r="J205"/>
      <c r="K205"/>
      <c r="L205"/>
    </row>
    <row r="206" spans="2:12" ht="150" x14ac:dyDescent="0.25">
      <c r="B206" s="3" t="s">
        <v>79</v>
      </c>
      <c r="G206"/>
      <c r="H206"/>
      <c r="I206"/>
      <c r="J206"/>
      <c r="K206"/>
      <c r="L206"/>
    </row>
    <row r="207" spans="2:12" ht="19.5" thickBot="1" x14ac:dyDescent="0.3">
      <c r="B207" s="3"/>
      <c r="G207"/>
      <c r="H207"/>
      <c r="I207"/>
      <c r="J207"/>
      <c r="K207"/>
      <c r="L207"/>
    </row>
    <row r="208" spans="2:12" ht="16.5" thickBot="1" x14ac:dyDescent="0.3">
      <c r="B208" s="102" t="s">
        <v>4</v>
      </c>
      <c r="C208" s="102" t="s">
        <v>5</v>
      </c>
      <c r="D208" s="105" t="s">
        <v>6</v>
      </c>
      <c r="E208" s="106"/>
      <c r="F208" s="107"/>
      <c r="G208"/>
      <c r="H208"/>
      <c r="I208"/>
      <c r="J208"/>
      <c r="K208"/>
      <c r="L208"/>
    </row>
    <row r="209" spans="2:22" ht="16.5" thickBot="1" x14ac:dyDescent="0.3">
      <c r="B209" s="103"/>
      <c r="C209" s="103"/>
      <c r="D209" s="34" t="s">
        <v>222</v>
      </c>
      <c r="E209" s="34" t="s">
        <v>193</v>
      </c>
      <c r="F209" s="34" t="s">
        <v>238</v>
      </c>
      <c r="G209"/>
      <c r="H209"/>
      <c r="I209"/>
      <c r="J209"/>
      <c r="K209"/>
      <c r="L209"/>
    </row>
    <row r="210" spans="2:22" ht="48" thickBot="1" x14ac:dyDescent="0.3">
      <c r="B210" s="104"/>
      <c r="C210" s="104"/>
      <c r="D210" s="34" t="s">
        <v>7</v>
      </c>
      <c r="E210" s="34" t="s">
        <v>8</v>
      </c>
      <c r="F210" s="34" t="s">
        <v>9</v>
      </c>
      <c r="G210"/>
      <c r="H210"/>
      <c r="I210"/>
      <c r="J210"/>
      <c r="K210"/>
      <c r="L210"/>
    </row>
    <row r="211" spans="2:22" ht="16.5" thickBot="1" x14ac:dyDescent="0.3">
      <c r="B211" s="7">
        <v>1</v>
      </c>
      <c r="C211" s="6">
        <v>2</v>
      </c>
      <c r="D211" s="41">
        <v>3</v>
      </c>
      <c r="E211" s="41">
        <v>4</v>
      </c>
      <c r="F211" s="41">
        <v>5</v>
      </c>
    </row>
    <row r="212" spans="2:22" ht="48" thickBot="1" x14ac:dyDescent="0.3">
      <c r="B212" s="10" t="s">
        <v>80</v>
      </c>
      <c r="C212" s="6">
        <v>100</v>
      </c>
      <c r="D212" s="34"/>
      <c r="E212" s="34"/>
      <c r="F212" s="34"/>
    </row>
    <row r="213" spans="2:22" ht="48" thickBot="1" x14ac:dyDescent="0.3">
      <c r="B213" s="10" t="s">
        <v>81</v>
      </c>
      <c r="C213" s="6">
        <v>200</v>
      </c>
      <c r="D213" s="34"/>
      <c r="E213" s="34"/>
      <c r="F213" s="34"/>
    </row>
    <row r="214" spans="2:22" ht="16.5" thickBot="1" x14ac:dyDescent="0.3">
      <c r="B214" s="10" t="s">
        <v>82</v>
      </c>
      <c r="C214" s="6">
        <v>300</v>
      </c>
      <c r="D214" s="42">
        <v>5835497.7599999998</v>
      </c>
      <c r="E214" s="42">
        <v>5835497.7599999998</v>
      </c>
      <c r="F214" s="42">
        <v>5835497.7599999998</v>
      </c>
    </row>
    <row r="215" spans="2:22" ht="48" thickBot="1" x14ac:dyDescent="0.3">
      <c r="B215" s="10" t="s">
        <v>83</v>
      </c>
      <c r="C215" s="6">
        <v>400</v>
      </c>
      <c r="D215" s="34"/>
      <c r="E215" s="34"/>
      <c r="F215" s="34"/>
    </row>
    <row r="216" spans="2:22" ht="48" thickBot="1" x14ac:dyDescent="0.3">
      <c r="B216" s="10" t="s">
        <v>84</v>
      </c>
      <c r="C216" s="6">
        <v>500</v>
      </c>
      <c r="D216" s="34"/>
      <c r="E216" s="34"/>
      <c r="F216" s="34"/>
    </row>
    <row r="217" spans="2:22" ht="32.25" thickBot="1" x14ac:dyDescent="0.3">
      <c r="B217" s="10" t="s">
        <v>85</v>
      </c>
      <c r="C217" s="6">
        <v>600</v>
      </c>
      <c r="D217" s="42">
        <f>D214</f>
        <v>5835497.7599999998</v>
      </c>
      <c r="E217" s="42">
        <f t="shared" ref="E217:F217" si="6">E214</f>
        <v>5835497.7599999998</v>
      </c>
      <c r="F217" s="42">
        <f t="shared" si="6"/>
        <v>5835497.7599999998</v>
      </c>
    </row>
    <row r="218" spans="2:22" ht="15.75" x14ac:dyDescent="0.25">
      <c r="B218" s="21"/>
    </row>
    <row r="219" spans="2:22" ht="15.75" thickBot="1" x14ac:dyDescent="0.3">
      <c r="B219" s="22"/>
    </row>
    <row r="220" spans="2:22" ht="16.5" thickBot="1" x14ac:dyDescent="0.3">
      <c r="B220" s="102" t="s">
        <v>86</v>
      </c>
      <c r="C220" s="102" t="s">
        <v>5</v>
      </c>
      <c r="D220" s="126" t="s">
        <v>87</v>
      </c>
      <c r="E220" s="105" t="s">
        <v>88</v>
      </c>
      <c r="F220" s="106"/>
      <c r="G220" s="106"/>
      <c r="H220" s="106"/>
      <c r="I220" s="106"/>
      <c r="J220" s="106"/>
      <c r="K220" s="106"/>
      <c r="L220" s="107"/>
      <c r="M220" s="102" t="s">
        <v>89</v>
      </c>
    </row>
    <row r="221" spans="2:22" ht="16.5" thickBot="1" x14ac:dyDescent="0.3">
      <c r="B221" s="103"/>
      <c r="C221" s="103"/>
      <c r="D221" s="127"/>
      <c r="E221" s="126" t="s">
        <v>90</v>
      </c>
      <c r="F221" s="105" t="s">
        <v>13</v>
      </c>
      <c r="G221" s="106"/>
      <c r="H221" s="106"/>
      <c r="I221" s="106"/>
      <c r="J221" s="106"/>
      <c r="K221" s="106"/>
      <c r="L221" s="107"/>
      <c r="M221" s="103"/>
    </row>
    <row r="222" spans="2:22" ht="31.5" customHeight="1" thickBot="1" x14ac:dyDescent="0.3">
      <c r="B222" s="103"/>
      <c r="C222" s="103"/>
      <c r="D222" s="127"/>
      <c r="E222" s="127"/>
      <c r="F222" s="126" t="s">
        <v>91</v>
      </c>
      <c r="G222" s="126" t="s">
        <v>92</v>
      </c>
      <c r="H222" s="126" t="s">
        <v>93</v>
      </c>
      <c r="I222" s="105" t="s">
        <v>94</v>
      </c>
      <c r="J222" s="107"/>
      <c r="K222" s="105" t="s">
        <v>95</v>
      </c>
      <c r="L222" s="107"/>
      <c r="M222" s="103"/>
    </row>
    <row r="223" spans="2:22" ht="71.25" customHeight="1" thickBot="1" x14ac:dyDescent="0.3">
      <c r="B223" s="104"/>
      <c r="C223" s="104"/>
      <c r="D223" s="128"/>
      <c r="E223" s="128"/>
      <c r="F223" s="128"/>
      <c r="G223" s="128"/>
      <c r="H223" s="128"/>
      <c r="I223" s="34" t="s">
        <v>96</v>
      </c>
      <c r="J223" s="34" t="s">
        <v>97</v>
      </c>
      <c r="K223" s="34" t="s">
        <v>96</v>
      </c>
      <c r="L223" s="34" t="s">
        <v>98</v>
      </c>
      <c r="M223" s="104"/>
    </row>
    <row r="224" spans="2:22" ht="16.5" thickBot="1" x14ac:dyDescent="0.3">
      <c r="B224" s="45">
        <v>1</v>
      </c>
      <c r="C224" s="41">
        <v>2</v>
      </c>
      <c r="D224" s="41">
        <v>3</v>
      </c>
      <c r="E224" s="41">
        <v>4</v>
      </c>
      <c r="F224" s="41">
        <v>5</v>
      </c>
      <c r="G224" s="41">
        <v>6</v>
      </c>
      <c r="H224" s="41">
        <v>7</v>
      </c>
      <c r="I224" s="41">
        <v>8</v>
      </c>
      <c r="J224" s="41">
        <v>9</v>
      </c>
      <c r="K224" s="41">
        <v>10</v>
      </c>
      <c r="L224" s="41">
        <v>11</v>
      </c>
      <c r="M224" s="41">
        <v>12</v>
      </c>
      <c r="P224" s="69"/>
      <c r="V224" s="99"/>
    </row>
    <row r="225" spans="2:24" ht="16.5" thickBot="1" x14ac:dyDescent="0.3">
      <c r="B225" s="61" t="s">
        <v>198</v>
      </c>
      <c r="C225" s="6">
        <v>1</v>
      </c>
      <c r="D225" s="39">
        <v>2</v>
      </c>
      <c r="E225" s="39">
        <f>F225+G225+H225+J225+L225</f>
        <v>20356.48</v>
      </c>
      <c r="F225" s="39">
        <v>3144</v>
      </c>
      <c r="G225" s="39">
        <f>F225*20%</f>
        <v>628.80000000000007</v>
      </c>
      <c r="H225" s="39">
        <v>8950</v>
      </c>
      <c r="I225" s="39">
        <v>30</v>
      </c>
      <c r="J225" s="39">
        <f>(F225+G225+H225)*30%</f>
        <v>3816.8399999999997</v>
      </c>
      <c r="K225" s="39">
        <v>30</v>
      </c>
      <c r="L225" s="39">
        <f>(F225+G225+H225)*30%</f>
        <v>3816.8399999999997</v>
      </c>
      <c r="M225" s="57">
        <f>E225*D225*12+2.36+4.82</f>
        <v>488562.7</v>
      </c>
      <c r="O225" s="74"/>
      <c r="P225" s="73"/>
      <c r="R225" s="33"/>
      <c r="V225" s="33"/>
      <c r="W225" s="69"/>
      <c r="X225" s="69"/>
    </row>
    <row r="226" spans="2:24" ht="16.5" thickBot="1" x14ac:dyDescent="0.3">
      <c r="B226" s="61" t="s">
        <v>199</v>
      </c>
      <c r="C226" s="6">
        <v>2</v>
      </c>
      <c r="D226" s="39">
        <v>9</v>
      </c>
      <c r="E226" s="39">
        <f>F226+G226+H226+J226+L226</f>
        <v>10088.960000000001</v>
      </c>
      <c r="F226" s="39">
        <v>2338</v>
      </c>
      <c r="G226" s="39">
        <f t="shared" ref="G226:G229" si="7">F226*20%</f>
        <v>467.6</v>
      </c>
      <c r="H226" s="39">
        <v>3500</v>
      </c>
      <c r="I226" s="39">
        <v>30</v>
      </c>
      <c r="J226" s="39">
        <f t="shared" ref="J226:J229" si="8">(F226+G226+H226)*30%</f>
        <v>1891.68</v>
      </c>
      <c r="K226" s="39">
        <v>30</v>
      </c>
      <c r="L226" s="39">
        <f t="shared" ref="L226:L229" si="9">(F226+G226+H226)*30%</f>
        <v>1891.68</v>
      </c>
      <c r="M226" s="57">
        <f t="shared" ref="M226" si="10">E226*D226*12+2.36</f>
        <v>1089610.0400000003</v>
      </c>
      <c r="O226" s="74"/>
      <c r="P226" s="73"/>
      <c r="R226" s="33"/>
      <c r="V226" s="33"/>
      <c r="W226" s="69"/>
      <c r="X226" s="69"/>
    </row>
    <row r="227" spans="2:24" ht="16.5" thickBot="1" x14ac:dyDescent="0.3">
      <c r="B227" s="61" t="s">
        <v>200</v>
      </c>
      <c r="C227" s="6">
        <v>3</v>
      </c>
      <c r="D227" s="39">
        <v>15</v>
      </c>
      <c r="E227" s="39">
        <f>F227+G227+H227+J227+L227</f>
        <v>12857.599999999999</v>
      </c>
      <c r="F227" s="39">
        <v>3150</v>
      </c>
      <c r="G227" s="39">
        <f t="shared" si="7"/>
        <v>630</v>
      </c>
      <c r="H227" s="39">
        <v>4256</v>
      </c>
      <c r="I227" s="39">
        <v>30</v>
      </c>
      <c r="J227" s="39">
        <f t="shared" si="8"/>
        <v>2410.7999999999997</v>
      </c>
      <c r="K227" s="39">
        <v>30</v>
      </c>
      <c r="L227" s="39">
        <f t="shared" si="9"/>
        <v>2410.7999999999997</v>
      </c>
      <c r="M227" s="57">
        <f>E227*D227*12+2.36+1.06</f>
        <v>2314371.4199999995</v>
      </c>
      <c r="O227" s="74"/>
      <c r="P227" s="73"/>
      <c r="R227" s="33"/>
      <c r="V227" s="33"/>
      <c r="W227" s="69"/>
      <c r="X227" s="69"/>
    </row>
    <row r="228" spans="2:24" ht="16.5" thickBot="1" x14ac:dyDescent="0.3">
      <c r="B228" s="61" t="s">
        <v>201</v>
      </c>
      <c r="C228" s="6">
        <v>4</v>
      </c>
      <c r="D228" s="39">
        <v>18</v>
      </c>
      <c r="E228" s="39">
        <f t="shared" ref="E228:E229" si="11">F228+G228+H228+J228+L228</f>
        <v>10627.52</v>
      </c>
      <c r="F228" s="39">
        <v>2501</v>
      </c>
      <c r="G228" s="39">
        <f t="shared" si="7"/>
        <v>500.20000000000005</v>
      </c>
      <c r="H228" s="39">
        <v>3641</v>
      </c>
      <c r="I228" s="39">
        <v>30</v>
      </c>
      <c r="J228" s="39">
        <f t="shared" si="8"/>
        <v>1992.6599999999999</v>
      </c>
      <c r="K228" s="39">
        <v>30</v>
      </c>
      <c r="L228" s="39">
        <f t="shared" si="9"/>
        <v>1992.6599999999999</v>
      </c>
      <c r="M228" s="57">
        <f>D228*E228*10</f>
        <v>1912953.6</v>
      </c>
      <c r="O228" s="74"/>
      <c r="P228" s="73"/>
      <c r="R228" s="33"/>
      <c r="V228" s="33"/>
      <c r="W228" s="69"/>
      <c r="X228" s="69"/>
    </row>
    <row r="229" spans="2:24" ht="16.5" thickBot="1" x14ac:dyDescent="0.3">
      <c r="B229" s="81" t="s">
        <v>251</v>
      </c>
      <c r="C229" s="6">
        <v>5</v>
      </c>
      <c r="D229" s="39">
        <v>3</v>
      </c>
      <c r="E229" s="39">
        <f t="shared" si="11"/>
        <v>13713.599999999999</v>
      </c>
      <c r="F229" s="39">
        <v>2985</v>
      </c>
      <c r="G229" s="39">
        <f t="shared" si="7"/>
        <v>597</v>
      </c>
      <c r="H229" s="39">
        <v>4989</v>
      </c>
      <c r="I229" s="39">
        <v>30</v>
      </c>
      <c r="J229" s="39">
        <f t="shared" si="8"/>
        <v>2571.2999999999997</v>
      </c>
      <c r="K229" s="39">
        <v>30</v>
      </c>
      <c r="L229" s="39">
        <f t="shared" si="9"/>
        <v>2571.2999999999997</v>
      </c>
      <c r="M229" s="57">
        <f>D229*E229*10</f>
        <v>411407.99999999994</v>
      </c>
      <c r="O229" s="74"/>
      <c r="P229" s="73"/>
      <c r="R229" s="33"/>
      <c r="V229" s="33"/>
      <c r="W229" s="69"/>
      <c r="X229" s="69"/>
    </row>
    <row r="230" spans="2:24" ht="16.5" thickBot="1" x14ac:dyDescent="0.3">
      <c r="B230" s="81" t="s">
        <v>226</v>
      </c>
      <c r="C230" s="6"/>
      <c r="D230" s="39"/>
      <c r="E230" s="39"/>
      <c r="F230" s="39"/>
      <c r="G230" s="39"/>
      <c r="H230" s="39"/>
      <c r="I230" s="39"/>
      <c r="J230" s="39"/>
      <c r="K230" s="39"/>
      <c r="L230" s="39"/>
      <c r="M230" s="57">
        <v>30000</v>
      </c>
      <c r="O230" s="74"/>
      <c r="P230" s="73"/>
      <c r="R230" s="33"/>
      <c r="V230" s="33"/>
      <c r="W230" s="69"/>
      <c r="X230" s="69"/>
    </row>
    <row r="231" spans="2:24" ht="16.5" thickBot="1" x14ac:dyDescent="0.3">
      <c r="B231" s="7" t="s">
        <v>35</v>
      </c>
      <c r="C231" s="6">
        <v>9000</v>
      </c>
      <c r="D231" s="39" t="s">
        <v>32</v>
      </c>
      <c r="E231" s="39">
        <f>E225+E226+E227+E228</f>
        <v>53930.559999999998</v>
      </c>
      <c r="F231" s="39">
        <f t="shared" ref="F231:H231" si="12">F225+F226+F227+F228</f>
        <v>11133</v>
      </c>
      <c r="G231" s="39">
        <f t="shared" si="12"/>
        <v>2226.6000000000004</v>
      </c>
      <c r="H231" s="39">
        <f t="shared" si="12"/>
        <v>20347</v>
      </c>
      <c r="I231" s="39"/>
      <c r="J231" s="39">
        <f>J225+J226+J227+J228</f>
        <v>10111.98</v>
      </c>
      <c r="K231" s="39"/>
      <c r="L231" s="39">
        <f t="shared" ref="L231" si="13">L225+L226+L227+L228</f>
        <v>10111.98</v>
      </c>
      <c r="M231" s="57">
        <f>M225+M226+M227+M228+M230</f>
        <v>5835497.7599999998</v>
      </c>
      <c r="O231" s="74"/>
      <c r="P231" s="73"/>
      <c r="R231" s="33"/>
      <c r="V231" s="33"/>
    </row>
    <row r="232" spans="2:24" ht="18.75" x14ac:dyDescent="0.25">
      <c r="B232" s="1" t="s">
        <v>99</v>
      </c>
      <c r="P232" s="69"/>
      <c r="R232" s="33"/>
      <c r="V232" s="33"/>
    </row>
    <row r="233" spans="2:24" ht="75" x14ac:dyDescent="0.25">
      <c r="B233" s="40" t="s">
        <v>239</v>
      </c>
      <c r="N233" s="69"/>
      <c r="R233" s="33"/>
      <c r="V233" s="33"/>
      <c r="W233" s="33"/>
    </row>
    <row r="234" spans="2:24" ht="39" customHeight="1" x14ac:dyDescent="0.25">
      <c r="B234" s="46" t="s">
        <v>100</v>
      </c>
    </row>
    <row r="235" spans="2:24" ht="93.75" x14ac:dyDescent="0.25">
      <c r="B235" s="40" t="s">
        <v>236</v>
      </c>
    </row>
    <row r="236" spans="2:24" ht="18.75" thickBot="1" x14ac:dyDescent="0.3">
      <c r="B236" s="23"/>
    </row>
    <row r="237" spans="2:24" ht="16.5" thickBot="1" x14ac:dyDescent="0.3">
      <c r="B237" s="102" t="s">
        <v>86</v>
      </c>
      <c r="C237" s="102" t="s">
        <v>5</v>
      </c>
      <c r="D237" s="126" t="s">
        <v>87</v>
      </c>
      <c r="E237" s="105" t="s">
        <v>88</v>
      </c>
      <c r="F237" s="106"/>
      <c r="G237" s="106"/>
      <c r="H237" s="106"/>
      <c r="I237" s="106"/>
      <c r="J237" s="106"/>
      <c r="K237" s="106"/>
      <c r="L237" s="107"/>
      <c r="M237" s="102" t="s">
        <v>89</v>
      </c>
    </row>
    <row r="238" spans="2:24" ht="16.5" thickBot="1" x14ac:dyDescent="0.3">
      <c r="B238" s="103"/>
      <c r="C238" s="103"/>
      <c r="D238" s="127"/>
      <c r="E238" s="126" t="s">
        <v>90</v>
      </c>
      <c r="F238" s="105" t="s">
        <v>13</v>
      </c>
      <c r="G238" s="106"/>
      <c r="H238" s="106"/>
      <c r="I238" s="106"/>
      <c r="J238" s="106"/>
      <c r="K238" s="106"/>
      <c r="L238" s="107"/>
      <c r="M238" s="103"/>
    </row>
    <row r="239" spans="2:24" ht="31.5" customHeight="1" thickBot="1" x14ac:dyDescent="0.3">
      <c r="B239" s="103"/>
      <c r="C239" s="103"/>
      <c r="D239" s="127"/>
      <c r="E239" s="127"/>
      <c r="F239" s="126" t="s">
        <v>91</v>
      </c>
      <c r="G239" s="126" t="s">
        <v>92</v>
      </c>
      <c r="H239" s="126" t="s">
        <v>101</v>
      </c>
      <c r="I239" s="105" t="s">
        <v>94</v>
      </c>
      <c r="J239" s="107"/>
      <c r="K239" s="105" t="s">
        <v>95</v>
      </c>
      <c r="L239" s="107"/>
      <c r="M239" s="103"/>
    </row>
    <row r="240" spans="2:24" ht="63.75" thickBot="1" x14ac:dyDescent="0.3">
      <c r="B240" s="104"/>
      <c r="C240" s="104"/>
      <c r="D240" s="128"/>
      <c r="E240" s="128"/>
      <c r="F240" s="128"/>
      <c r="G240" s="128"/>
      <c r="H240" s="128"/>
      <c r="I240" s="34" t="s">
        <v>96</v>
      </c>
      <c r="J240" s="34" t="s">
        <v>97</v>
      </c>
      <c r="K240" s="34" t="s">
        <v>96</v>
      </c>
      <c r="L240" s="34" t="s">
        <v>98</v>
      </c>
      <c r="M240" s="104"/>
    </row>
    <row r="241" spans="2:13" ht="16.5" thickBot="1" x14ac:dyDescent="0.3">
      <c r="B241" s="7">
        <v>1</v>
      </c>
      <c r="C241" s="6">
        <v>2</v>
      </c>
      <c r="D241" s="41">
        <v>3</v>
      </c>
      <c r="E241" s="41">
        <v>4</v>
      </c>
      <c r="F241" s="41">
        <v>5</v>
      </c>
      <c r="G241" s="41">
        <v>6</v>
      </c>
      <c r="H241" s="41">
        <v>7</v>
      </c>
      <c r="I241" s="41">
        <v>8</v>
      </c>
      <c r="J241" s="41">
        <v>9</v>
      </c>
      <c r="K241" s="41">
        <v>10</v>
      </c>
      <c r="L241" s="41">
        <v>11</v>
      </c>
      <c r="M241" s="41">
        <v>12</v>
      </c>
    </row>
    <row r="242" spans="2:13" ht="16.5" thickBot="1" x14ac:dyDescent="0.3">
      <c r="B242" s="81" t="s">
        <v>198</v>
      </c>
      <c r="C242" s="6">
        <v>1</v>
      </c>
      <c r="D242" s="39">
        <v>2</v>
      </c>
      <c r="E242" s="39">
        <v>20356.48</v>
      </c>
      <c r="F242" s="39">
        <v>3144</v>
      </c>
      <c r="G242" s="39">
        <v>628.80000000000007</v>
      </c>
      <c r="H242" s="39">
        <v>8950</v>
      </c>
      <c r="I242" s="39">
        <v>30</v>
      </c>
      <c r="J242" s="39">
        <v>3816.8399999999997</v>
      </c>
      <c r="K242" s="39">
        <v>30</v>
      </c>
      <c r="L242" s="39">
        <v>3816.8399999999997</v>
      </c>
      <c r="M242" s="57">
        <v>488562.7</v>
      </c>
    </row>
    <row r="243" spans="2:13" ht="16.5" thickBot="1" x14ac:dyDescent="0.3">
      <c r="B243" s="81" t="s">
        <v>199</v>
      </c>
      <c r="C243" s="6">
        <v>2</v>
      </c>
      <c r="D243" s="39">
        <v>9</v>
      </c>
      <c r="E243" s="39">
        <v>10088.960000000001</v>
      </c>
      <c r="F243" s="39">
        <v>2338</v>
      </c>
      <c r="G243" s="39">
        <v>467.6</v>
      </c>
      <c r="H243" s="39">
        <v>3500</v>
      </c>
      <c r="I243" s="39">
        <v>30</v>
      </c>
      <c r="J243" s="39">
        <v>1891.68</v>
      </c>
      <c r="K243" s="39">
        <v>30</v>
      </c>
      <c r="L243" s="39">
        <v>1891.68</v>
      </c>
      <c r="M243" s="57">
        <v>1089610.0400000003</v>
      </c>
    </row>
    <row r="244" spans="2:13" ht="16.5" thickBot="1" x14ac:dyDescent="0.3">
      <c r="B244" s="81" t="s">
        <v>200</v>
      </c>
      <c r="C244" s="6">
        <v>3</v>
      </c>
      <c r="D244" s="39">
        <v>15</v>
      </c>
      <c r="E244" s="39">
        <v>12857.599999999999</v>
      </c>
      <c r="F244" s="39">
        <v>3150</v>
      </c>
      <c r="G244" s="39">
        <v>630</v>
      </c>
      <c r="H244" s="39">
        <v>4256</v>
      </c>
      <c r="I244" s="39">
        <v>30</v>
      </c>
      <c r="J244" s="39">
        <v>2410.7999999999997</v>
      </c>
      <c r="K244" s="39">
        <v>30</v>
      </c>
      <c r="L244" s="39">
        <v>2410.7999999999997</v>
      </c>
      <c r="M244" s="57">
        <v>2314371.4199999995</v>
      </c>
    </row>
    <row r="245" spans="2:13" ht="16.5" thickBot="1" x14ac:dyDescent="0.3">
      <c r="B245" s="81" t="s">
        <v>201</v>
      </c>
      <c r="C245" s="6">
        <v>4</v>
      </c>
      <c r="D245" s="39">
        <v>18</v>
      </c>
      <c r="E245" s="39">
        <v>10627.52</v>
      </c>
      <c r="F245" s="39">
        <v>2501</v>
      </c>
      <c r="G245" s="39">
        <v>500.20000000000005</v>
      </c>
      <c r="H245" s="39">
        <v>3641</v>
      </c>
      <c r="I245" s="39">
        <v>30</v>
      </c>
      <c r="J245" s="39">
        <v>1992.6599999999999</v>
      </c>
      <c r="K245" s="39">
        <v>30</v>
      </c>
      <c r="L245" s="39">
        <v>1992.6599999999999</v>
      </c>
      <c r="M245" s="57">
        <v>1912953.6</v>
      </c>
    </row>
    <row r="246" spans="2:13" ht="16.5" thickBot="1" x14ac:dyDescent="0.3">
      <c r="B246" s="81" t="s">
        <v>251</v>
      </c>
      <c r="C246" s="6">
        <v>5</v>
      </c>
      <c r="D246" s="39">
        <v>3</v>
      </c>
      <c r="E246" s="39">
        <v>13713.599999999999</v>
      </c>
      <c r="F246" s="39">
        <v>2985</v>
      </c>
      <c r="G246" s="39">
        <v>597</v>
      </c>
      <c r="H246" s="39">
        <v>4989</v>
      </c>
      <c r="I246" s="39">
        <v>30</v>
      </c>
      <c r="J246" s="39">
        <v>2571.2999999999997</v>
      </c>
      <c r="K246" s="39">
        <v>30</v>
      </c>
      <c r="L246" s="39">
        <v>2571.2999999999997</v>
      </c>
      <c r="M246" s="57">
        <v>411407.99999999994</v>
      </c>
    </row>
    <row r="247" spans="2:13" ht="16.5" thickBot="1" x14ac:dyDescent="0.3">
      <c r="B247" s="81" t="s">
        <v>226</v>
      </c>
      <c r="C247" s="6"/>
      <c r="D247" s="39"/>
      <c r="E247" s="39"/>
      <c r="F247" s="39"/>
      <c r="G247" s="39"/>
      <c r="H247" s="39"/>
      <c r="I247" s="39"/>
      <c r="J247" s="39"/>
      <c r="K247" s="39"/>
      <c r="L247" s="39"/>
      <c r="M247" s="57">
        <v>30000</v>
      </c>
    </row>
    <row r="248" spans="2:13" ht="16.5" thickBot="1" x14ac:dyDescent="0.3">
      <c r="B248" s="95" t="s">
        <v>35</v>
      </c>
      <c r="C248" s="6">
        <v>9000</v>
      </c>
      <c r="D248" s="39" t="s">
        <v>32</v>
      </c>
      <c r="E248" s="39">
        <v>53930.559999999998</v>
      </c>
      <c r="F248" s="39">
        <v>11133</v>
      </c>
      <c r="G248" s="39">
        <v>2226.6000000000004</v>
      </c>
      <c r="H248" s="39">
        <v>20347</v>
      </c>
      <c r="I248" s="39"/>
      <c r="J248" s="39">
        <v>10111.98</v>
      </c>
      <c r="K248" s="39"/>
      <c r="L248" s="39">
        <v>10111.98</v>
      </c>
      <c r="M248" s="57">
        <f>5805497.76+30000</f>
        <v>5835497.7599999998</v>
      </c>
    </row>
    <row r="249" spans="2:13" x14ac:dyDescent="0.25">
      <c r="B249" s="2"/>
    </row>
    <row r="250" spans="2:13" ht="93.75" customHeight="1" x14ac:dyDescent="0.25">
      <c r="B250" s="40" t="s">
        <v>237</v>
      </c>
    </row>
    <row r="251" spans="2:13" ht="16.5" thickBot="1" x14ac:dyDescent="0.3">
      <c r="B251" s="4"/>
    </row>
    <row r="252" spans="2:13" ht="16.5" thickBot="1" x14ac:dyDescent="0.3">
      <c r="B252" s="102" t="s">
        <v>86</v>
      </c>
      <c r="C252" s="102" t="s">
        <v>5</v>
      </c>
      <c r="D252" s="126" t="s">
        <v>87</v>
      </c>
      <c r="E252" s="105" t="s">
        <v>88</v>
      </c>
      <c r="F252" s="106"/>
      <c r="G252" s="106"/>
      <c r="H252" s="106"/>
      <c r="I252" s="106"/>
      <c r="J252" s="106"/>
      <c r="K252" s="106"/>
      <c r="L252" s="107"/>
      <c r="M252" s="102" t="s">
        <v>89</v>
      </c>
    </row>
    <row r="253" spans="2:13" ht="16.5" thickBot="1" x14ac:dyDescent="0.3">
      <c r="B253" s="103"/>
      <c r="C253" s="103"/>
      <c r="D253" s="127"/>
      <c r="E253" s="126" t="s">
        <v>102</v>
      </c>
      <c r="F253" s="105" t="s">
        <v>13</v>
      </c>
      <c r="G253" s="106"/>
      <c r="H253" s="106"/>
      <c r="I253" s="106"/>
      <c r="J253" s="106"/>
      <c r="K253" s="106"/>
      <c r="L253" s="107"/>
      <c r="M253" s="103"/>
    </row>
    <row r="254" spans="2:13" ht="31.5" customHeight="1" thickBot="1" x14ac:dyDescent="0.3">
      <c r="B254" s="103"/>
      <c r="C254" s="103"/>
      <c r="D254" s="127"/>
      <c r="E254" s="127"/>
      <c r="F254" s="126" t="s">
        <v>91</v>
      </c>
      <c r="G254" s="126" t="s">
        <v>92</v>
      </c>
      <c r="H254" s="126" t="s">
        <v>101</v>
      </c>
      <c r="I254" s="105" t="s">
        <v>94</v>
      </c>
      <c r="J254" s="107"/>
      <c r="K254" s="105" t="s">
        <v>95</v>
      </c>
      <c r="L254" s="107"/>
      <c r="M254" s="103"/>
    </row>
    <row r="255" spans="2:13" ht="63.75" thickBot="1" x14ac:dyDescent="0.3">
      <c r="B255" s="104"/>
      <c r="C255" s="104"/>
      <c r="D255" s="128"/>
      <c r="E255" s="128"/>
      <c r="F255" s="128"/>
      <c r="G255" s="128"/>
      <c r="H255" s="128"/>
      <c r="I255" s="34" t="s">
        <v>96</v>
      </c>
      <c r="J255" s="34" t="s">
        <v>97</v>
      </c>
      <c r="K255" s="34" t="s">
        <v>96</v>
      </c>
      <c r="L255" s="34" t="s">
        <v>98</v>
      </c>
      <c r="M255" s="104"/>
    </row>
    <row r="256" spans="2:13" ht="16.5" thickBot="1" x14ac:dyDescent="0.3">
      <c r="B256" s="7">
        <v>1</v>
      </c>
      <c r="C256" s="6">
        <v>2</v>
      </c>
      <c r="D256" s="41">
        <v>3</v>
      </c>
      <c r="E256" s="41">
        <v>4</v>
      </c>
      <c r="F256" s="41">
        <v>5</v>
      </c>
      <c r="G256" s="41">
        <v>6</v>
      </c>
      <c r="H256" s="41">
        <v>7</v>
      </c>
      <c r="I256" s="41">
        <v>8</v>
      </c>
      <c r="J256" s="41">
        <v>9</v>
      </c>
      <c r="K256" s="41">
        <v>10</v>
      </c>
      <c r="L256" s="41">
        <v>11</v>
      </c>
      <c r="M256" s="41">
        <v>12</v>
      </c>
    </row>
    <row r="257" spans="2:13" ht="16.5" thickBot="1" x14ac:dyDescent="0.3">
      <c r="B257" s="81" t="s">
        <v>198</v>
      </c>
      <c r="C257" s="6">
        <v>1</v>
      </c>
      <c r="D257" s="39">
        <v>2</v>
      </c>
      <c r="E257" s="39">
        <v>20356.48</v>
      </c>
      <c r="F257" s="39">
        <v>3144</v>
      </c>
      <c r="G257" s="39">
        <v>628.80000000000007</v>
      </c>
      <c r="H257" s="39">
        <v>8950</v>
      </c>
      <c r="I257" s="39">
        <v>30</v>
      </c>
      <c r="J257" s="39">
        <v>3816.8399999999997</v>
      </c>
      <c r="K257" s="39">
        <v>30</v>
      </c>
      <c r="L257" s="39">
        <v>3816.8399999999997</v>
      </c>
      <c r="M257" s="57">
        <v>488562.7</v>
      </c>
    </row>
    <row r="258" spans="2:13" ht="16.5" thickBot="1" x14ac:dyDescent="0.3">
      <c r="B258" s="81" t="s">
        <v>199</v>
      </c>
      <c r="C258" s="6">
        <v>2</v>
      </c>
      <c r="D258" s="39">
        <v>9</v>
      </c>
      <c r="E258" s="39">
        <v>10088.960000000001</v>
      </c>
      <c r="F258" s="39">
        <v>2338</v>
      </c>
      <c r="G258" s="39">
        <v>467.6</v>
      </c>
      <c r="H258" s="39">
        <v>3500</v>
      </c>
      <c r="I258" s="39">
        <v>30</v>
      </c>
      <c r="J258" s="39">
        <v>1891.68</v>
      </c>
      <c r="K258" s="39">
        <v>30</v>
      </c>
      <c r="L258" s="39">
        <v>1891.68</v>
      </c>
      <c r="M258" s="57">
        <v>1089610.0400000003</v>
      </c>
    </row>
    <row r="259" spans="2:13" ht="16.5" thickBot="1" x14ac:dyDescent="0.3">
      <c r="B259" s="81" t="s">
        <v>200</v>
      </c>
      <c r="C259" s="6">
        <v>3</v>
      </c>
      <c r="D259" s="39">
        <v>15</v>
      </c>
      <c r="E259" s="39">
        <v>12857.599999999999</v>
      </c>
      <c r="F259" s="39">
        <v>3150</v>
      </c>
      <c r="G259" s="39">
        <v>630</v>
      </c>
      <c r="H259" s="39">
        <v>4256</v>
      </c>
      <c r="I259" s="39">
        <v>30</v>
      </c>
      <c r="J259" s="39">
        <v>2410.7999999999997</v>
      </c>
      <c r="K259" s="39">
        <v>30</v>
      </c>
      <c r="L259" s="39">
        <v>2410.7999999999997</v>
      </c>
      <c r="M259" s="57">
        <v>2314371.4199999995</v>
      </c>
    </row>
    <row r="260" spans="2:13" ht="16.5" thickBot="1" x14ac:dyDescent="0.3">
      <c r="B260" s="81" t="s">
        <v>201</v>
      </c>
      <c r="C260" s="6">
        <v>4</v>
      </c>
      <c r="D260" s="39">
        <v>18</v>
      </c>
      <c r="E260" s="39">
        <v>10627.52</v>
      </c>
      <c r="F260" s="39">
        <v>2501</v>
      </c>
      <c r="G260" s="39">
        <v>500.20000000000005</v>
      </c>
      <c r="H260" s="39">
        <v>3641</v>
      </c>
      <c r="I260" s="39">
        <v>30</v>
      </c>
      <c r="J260" s="39">
        <v>1992.6599999999999</v>
      </c>
      <c r="K260" s="39">
        <v>30</v>
      </c>
      <c r="L260" s="39">
        <v>1992.6599999999999</v>
      </c>
      <c r="M260" s="57">
        <v>1912953.6</v>
      </c>
    </row>
    <row r="261" spans="2:13" ht="16.5" thickBot="1" x14ac:dyDescent="0.3">
      <c r="B261" s="81" t="s">
        <v>251</v>
      </c>
      <c r="C261" s="6">
        <v>5</v>
      </c>
      <c r="D261" s="39">
        <v>3</v>
      </c>
      <c r="E261" s="39">
        <v>13713.599999999999</v>
      </c>
      <c r="F261" s="39">
        <v>2985</v>
      </c>
      <c r="G261" s="39">
        <v>597</v>
      </c>
      <c r="H261" s="39">
        <v>4989</v>
      </c>
      <c r="I261" s="39">
        <v>30</v>
      </c>
      <c r="J261" s="39">
        <v>2571.2999999999997</v>
      </c>
      <c r="K261" s="39">
        <v>30</v>
      </c>
      <c r="L261" s="39">
        <v>2571.2999999999997</v>
      </c>
      <c r="M261" s="57">
        <v>411407.99999999994</v>
      </c>
    </row>
    <row r="262" spans="2:13" ht="16.5" thickBot="1" x14ac:dyDescent="0.3">
      <c r="B262" s="81" t="s">
        <v>226</v>
      </c>
      <c r="C262" s="6"/>
      <c r="D262" s="39"/>
      <c r="E262" s="39"/>
      <c r="F262" s="39"/>
      <c r="G262" s="39"/>
      <c r="H262" s="39"/>
      <c r="I262" s="39"/>
      <c r="J262" s="39"/>
      <c r="K262" s="39"/>
      <c r="L262" s="39"/>
      <c r="M262" s="57">
        <v>30000</v>
      </c>
    </row>
    <row r="263" spans="2:13" ht="16.5" thickBot="1" x14ac:dyDescent="0.3">
      <c r="B263" s="95" t="s">
        <v>35</v>
      </c>
      <c r="C263" s="6">
        <v>9000</v>
      </c>
      <c r="D263" s="39" t="s">
        <v>32</v>
      </c>
      <c r="E263" s="39">
        <v>53930.559999999998</v>
      </c>
      <c r="F263" s="39">
        <v>11133</v>
      </c>
      <c r="G263" s="39">
        <v>2226.6000000000004</v>
      </c>
      <c r="H263" s="39">
        <v>20347</v>
      </c>
      <c r="I263" s="39"/>
      <c r="J263" s="39">
        <v>10111.98</v>
      </c>
      <c r="K263" s="39"/>
      <c r="L263" s="39">
        <v>10111.98</v>
      </c>
      <c r="M263" s="57">
        <f>5805497.76+M262</f>
        <v>5835497.7599999998</v>
      </c>
    </row>
    <row r="265" spans="2:13" ht="18.75" x14ac:dyDescent="0.25">
      <c r="B265" s="3"/>
      <c r="G265"/>
      <c r="H265"/>
      <c r="I265"/>
      <c r="J265"/>
      <c r="K265"/>
      <c r="L265"/>
    </row>
    <row r="266" spans="2:13" ht="75" x14ac:dyDescent="0.25">
      <c r="B266" s="3" t="s">
        <v>103</v>
      </c>
      <c r="G266"/>
      <c r="H266"/>
      <c r="I266"/>
      <c r="J266"/>
      <c r="K266"/>
      <c r="L266"/>
    </row>
    <row r="267" spans="2:13" ht="131.25" x14ac:dyDescent="0.25">
      <c r="B267" s="3" t="s">
        <v>104</v>
      </c>
      <c r="G267"/>
      <c r="H267"/>
      <c r="I267"/>
      <c r="J267"/>
      <c r="K267"/>
      <c r="L267"/>
    </row>
    <row r="268" spans="2:13" ht="15.75" thickBot="1" x14ac:dyDescent="0.3">
      <c r="B268" s="2"/>
      <c r="G268"/>
      <c r="H268"/>
      <c r="I268"/>
      <c r="J268"/>
      <c r="K268"/>
      <c r="L268"/>
    </row>
    <row r="269" spans="2:13" ht="16.5" thickBot="1" x14ac:dyDescent="0.3">
      <c r="B269" s="102" t="s">
        <v>4</v>
      </c>
      <c r="C269" s="102" t="s">
        <v>5</v>
      </c>
      <c r="D269" s="105" t="s">
        <v>6</v>
      </c>
      <c r="E269" s="106"/>
      <c r="F269" s="107"/>
      <c r="G269"/>
      <c r="H269"/>
      <c r="I269"/>
      <c r="J269"/>
      <c r="K269"/>
      <c r="L269"/>
    </row>
    <row r="270" spans="2:13" ht="16.5" thickBot="1" x14ac:dyDescent="0.3">
      <c r="B270" s="103"/>
      <c r="C270" s="103"/>
      <c r="D270" s="34" t="s">
        <v>192</v>
      </c>
      <c r="E270" s="34" t="s">
        <v>193</v>
      </c>
      <c r="F270" s="34" t="s">
        <v>238</v>
      </c>
      <c r="G270"/>
      <c r="H270"/>
      <c r="I270"/>
      <c r="J270"/>
      <c r="K270"/>
      <c r="L270"/>
    </row>
    <row r="271" spans="2:13" ht="48" thickBot="1" x14ac:dyDescent="0.3">
      <c r="B271" s="104"/>
      <c r="C271" s="104"/>
      <c r="D271" s="34" t="s">
        <v>7</v>
      </c>
      <c r="E271" s="34" t="s">
        <v>8</v>
      </c>
      <c r="F271" s="34" t="s">
        <v>9</v>
      </c>
      <c r="G271"/>
      <c r="H271"/>
      <c r="I271"/>
      <c r="J271"/>
      <c r="K271"/>
      <c r="L271"/>
    </row>
    <row r="272" spans="2:13" ht="16.5" thickBot="1" x14ac:dyDescent="0.3">
      <c r="B272" s="7">
        <v>1</v>
      </c>
      <c r="C272" s="6">
        <v>2</v>
      </c>
      <c r="D272" s="41">
        <v>3</v>
      </c>
      <c r="E272" s="41">
        <v>4</v>
      </c>
      <c r="F272" s="41">
        <v>5</v>
      </c>
      <c r="G272"/>
      <c r="H272"/>
      <c r="I272"/>
      <c r="J272"/>
      <c r="K272"/>
      <c r="L272"/>
    </row>
    <row r="273" spans="2:12" ht="48" thickBot="1" x14ac:dyDescent="0.3">
      <c r="B273" s="10" t="s">
        <v>105</v>
      </c>
      <c r="C273" s="6">
        <v>100</v>
      </c>
      <c r="D273" s="34"/>
      <c r="E273" s="34"/>
      <c r="F273" s="34"/>
      <c r="G273"/>
      <c r="H273"/>
      <c r="I273"/>
      <c r="J273"/>
      <c r="K273"/>
      <c r="L273"/>
    </row>
    <row r="274" spans="2:12" ht="60.75" customHeight="1" thickBot="1" x14ac:dyDescent="0.3">
      <c r="B274" s="10" t="s">
        <v>106</v>
      </c>
      <c r="C274" s="6">
        <v>200</v>
      </c>
      <c r="D274" s="36"/>
      <c r="E274" s="36"/>
      <c r="F274" s="36"/>
      <c r="G274"/>
      <c r="H274"/>
      <c r="I274"/>
      <c r="J274"/>
      <c r="K274"/>
      <c r="L274"/>
    </row>
    <row r="275" spans="2:12" ht="32.25" thickBot="1" x14ac:dyDescent="0.3">
      <c r="B275" s="10" t="s">
        <v>107</v>
      </c>
      <c r="C275" s="6">
        <v>300</v>
      </c>
      <c r="D275" s="43">
        <v>1848142.51</v>
      </c>
      <c r="E275" s="43">
        <v>1848142.51</v>
      </c>
      <c r="F275" s="43">
        <v>1848142.51</v>
      </c>
      <c r="G275"/>
      <c r="H275"/>
      <c r="I275"/>
      <c r="J275"/>
      <c r="K275"/>
      <c r="L275"/>
    </row>
    <row r="276" spans="2:12" ht="48" thickBot="1" x14ac:dyDescent="0.3">
      <c r="B276" s="10" t="s">
        <v>108</v>
      </c>
      <c r="C276" s="6">
        <v>400</v>
      </c>
      <c r="D276" s="43"/>
      <c r="E276" s="36"/>
      <c r="F276" s="36"/>
      <c r="G276"/>
      <c r="H276"/>
      <c r="I276"/>
      <c r="J276"/>
      <c r="K276"/>
      <c r="L276"/>
    </row>
    <row r="277" spans="2:12" ht="48" thickBot="1" x14ac:dyDescent="0.3">
      <c r="B277" s="10" t="s">
        <v>109</v>
      </c>
      <c r="C277" s="6">
        <v>500</v>
      </c>
      <c r="D277" s="43"/>
      <c r="E277" s="36"/>
      <c r="F277" s="36"/>
      <c r="G277"/>
      <c r="H277"/>
      <c r="I277"/>
      <c r="J277"/>
      <c r="K277"/>
      <c r="L277"/>
    </row>
    <row r="278" spans="2:12" ht="47.25" x14ac:dyDescent="0.25">
      <c r="B278" s="8" t="s">
        <v>110</v>
      </c>
      <c r="C278" s="102">
        <v>600</v>
      </c>
      <c r="D278" s="122">
        <f>D275</f>
        <v>1848142.51</v>
      </c>
      <c r="E278" s="122">
        <f t="shared" ref="E278:F278" si="14">E275</f>
        <v>1848142.51</v>
      </c>
      <c r="F278" s="122">
        <f t="shared" si="14"/>
        <v>1848142.51</v>
      </c>
      <c r="G278"/>
      <c r="H278"/>
      <c r="I278"/>
      <c r="J278"/>
      <c r="K278"/>
      <c r="L278"/>
    </row>
    <row r="279" spans="2:12" ht="16.5" thickBot="1" x14ac:dyDescent="0.3">
      <c r="B279" s="24" t="s">
        <v>111</v>
      </c>
      <c r="C279" s="104"/>
      <c r="D279" s="123"/>
      <c r="E279" s="123"/>
      <c r="F279" s="123"/>
      <c r="G279"/>
      <c r="H279"/>
      <c r="I279"/>
      <c r="J279"/>
      <c r="K279"/>
      <c r="L279"/>
    </row>
    <row r="280" spans="2:12" ht="18.75" x14ac:dyDescent="0.25">
      <c r="B280" s="3"/>
      <c r="G280"/>
      <c r="H280"/>
      <c r="I280"/>
      <c r="J280"/>
      <c r="K280"/>
      <c r="L280"/>
    </row>
    <row r="281" spans="2:12" ht="93.75" x14ac:dyDescent="0.25">
      <c r="B281" s="40" t="s">
        <v>112</v>
      </c>
      <c r="J281"/>
      <c r="K281"/>
      <c r="L281"/>
    </row>
    <row r="282" spans="2:12" ht="19.5" thickBot="1" x14ac:dyDescent="0.3">
      <c r="B282" s="3"/>
      <c r="J282"/>
      <c r="K282"/>
      <c r="L282"/>
    </row>
    <row r="283" spans="2:12" ht="47.25" customHeight="1" thickBot="1" x14ac:dyDescent="0.3">
      <c r="B283" s="102" t="s">
        <v>113</v>
      </c>
      <c r="C283" s="102" t="s">
        <v>5</v>
      </c>
      <c r="D283" s="105" t="s">
        <v>114</v>
      </c>
      <c r="E283" s="106"/>
      <c r="F283" s="107"/>
      <c r="G283" s="105" t="s">
        <v>115</v>
      </c>
      <c r="H283" s="106"/>
      <c r="I283" s="107"/>
      <c r="J283"/>
      <c r="K283"/>
      <c r="L283"/>
    </row>
    <row r="284" spans="2:12" ht="48" thickBot="1" x14ac:dyDescent="0.3">
      <c r="B284" s="103"/>
      <c r="C284" s="103"/>
      <c r="D284" s="34" t="s">
        <v>192</v>
      </c>
      <c r="E284" s="34" t="s">
        <v>193</v>
      </c>
      <c r="F284" s="34" t="s">
        <v>238</v>
      </c>
      <c r="G284" s="34" t="s">
        <v>192</v>
      </c>
      <c r="H284" s="34" t="s">
        <v>193</v>
      </c>
      <c r="I284" s="34" t="s">
        <v>248</v>
      </c>
      <c r="J284"/>
      <c r="K284"/>
      <c r="L284"/>
    </row>
    <row r="285" spans="2:12" ht="79.5" thickBot="1" x14ac:dyDescent="0.3">
      <c r="B285" s="104"/>
      <c r="C285" s="104"/>
      <c r="D285" s="34" t="s">
        <v>7</v>
      </c>
      <c r="E285" s="34" t="s">
        <v>8</v>
      </c>
      <c r="F285" s="34" t="s">
        <v>9</v>
      </c>
      <c r="G285" s="34" t="s">
        <v>7</v>
      </c>
      <c r="H285" s="34" t="s">
        <v>8</v>
      </c>
      <c r="I285" s="34" t="s">
        <v>9</v>
      </c>
      <c r="J285"/>
      <c r="K285"/>
      <c r="L285"/>
    </row>
    <row r="286" spans="2:12" ht="16.5" thickBot="1" x14ac:dyDescent="0.3">
      <c r="B286" s="7">
        <v>1</v>
      </c>
      <c r="C286" s="6">
        <v>2</v>
      </c>
      <c r="D286" s="41">
        <v>3</v>
      </c>
      <c r="E286" s="41">
        <v>4</v>
      </c>
      <c r="F286" s="41">
        <v>5</v>
      </c>
      <c r="G286" s="41">
        <v>6</v>
      </c>
      <c r="H286" s="41">
        <v>7</v>
      </c>
      <c r="I286" s="41">
        <v>8</v>
      </c>
      <c r="J286"/>
      <c r="K286"/>
      <c r="L286"/>
    </row>
    <row r="287" spans="2:12" ht="32.25" thickBot="1" x14ac:dyDescent="0.3">
      <c r="B287" s="10" t="s">
        <v>116</v>
      </c>
      <c r="C287" s="6">
        <v>100</v>
      </c>
      <c r="D287" s="42">
        <v>5805497.7599999998</v>
      </c>
      <c r="E287" s="42">
        <v>5805497.7599999998</v>
      </c>
      <c r="F287" s="42">
        <v>5805497.7599999998</v>
      </c>
      <c r="G287" s="48">
        <v>1848142.51</v>
      </c>
      <c r="H287" s="64">
        <f>G287</f>
        <v>1848142.51</v>
      </c>
      <c r="I287" s="64">
        <f>G287</f>
        <v>1848142.51</v>
      </c>
      <c r="J287"/>
      <c r="K287"/>
      <c r="L287"/>
    </row>
    <row r="288" spans="2:12" ht="15.75" x14ac:dyDescent="0.25">
      <c r="B288" s="8" t="s">
        <v>13</v>
      </c>
      <c r="C288" s="102">
        <v>110</v>
      </c>
      <c r="D288" s="129">
        <v>5805497.7599999998</v>
      </c>
      <c r="E288" s="129">
        <v>5805497.7599999998</v>
      </c>
      <c r="F288" s="129">
        <v>5805497.7599999998</v>
      </c>
      <c r="G288" s="133">
        <f>D288*22%+0.07</f>
        <v>1277209.5771999999</v>
      </c>
      <c r="H288" s="133">
        <f t="shared" ref="H288:I288" si="15">E288*22%+0.07</f>
        <v>1277209.5771999999</v>
      </c>
      <c r="I288" s="133">
        <f t="shared" si="15"/>
        <v>1277209.5771999999</v>
      </c>
      <c r="J288"/>
      <c r="K288"/>
      <c r="L288"/>
    </row>
    <row r="289" spans="2:12" ht="16.5" thickBot="1" x14ac:dyDescent="0.3">
      <c r="B289" s="10" t="s">
        <v>117</v>
      </c>
      <c r="C289" s="104"/>
      <c r="D289" s="130"/>
      <c r="E289" s="130"/>
      <c r="F289" s="130"/>
      <c r="G289" s="134"/>
      <c r="H289" s="134"/>
      <c r="I289" s="134"/>
      <c r="J289"/>
      <c r="K289"/>
      <c r="L289"/>
    </row>
    <row r="290" spans="2:12" ht="16.5" thickBot="1" x14ac:dyDescent="0.3">
      <c r="B290" s="10" t="s">
        <v>118</v>
      </c>
      <c r="C290" s="6">
        <v>120</v>
      </c>
      <c r="D290" s="43"/>
      <c r="E290" s="36"/>
      <c r="F290" s="36"/>
      <c r="G290" s="48"/>
      <c r="H290" s="36"/>
      <c r="I290" s="36"/>
      <c r="J290"/>
      <c r="K290"/>
      <c r="L290"/>
    </row>
    <row r="291" spans="2:12" ht="63.75" thickBot="1" x14ac:dyDescent="0.3">
      <c r="B291" s="10" t="s">
        <v>119</v>
      </c>
      <c r="C291" s="6">
        <v>130</v>
      </c>
      <c r="D291" s="43"/>
      <c r="E291" s="36"/>
      <c r="F291" s="36"/>
      <c r="G291" s="48"/>
      <c r="H291" s="36"/>
      <c r="I291" s="36"/>
      <c r="J291"/>
      <c r="K291"/>
      <c r="L291"/>
    </row>
    <row r="292" spans="2:12" ht="32.25" thickBot="1" x14ac:dyDescent="0.3">
      <c r="B292" s="10" t="s">
        <v>120</v>
      </c>
      <c r="C292" s="6">
        <v>200</v>
      </c>
      <c r="D292" s="43"/>
      <c r="E292" s="36"/>
      <c r="F292" s="36"/>
      <c r="G292" s="48"/>
      <c r="H292" s="36"/>
      <c r="I292" s="36"/>
      <c r="J292"/>
      <c r="K292"/>
      <c r="L292"/>
    </row>
    <row r="293" spans="2:12" ht="15.75" x14ac:dyDescent="0.25">
      <c r="B293" s="8" t="s">
        <v>13</v>
      </c>
      <c r="C293" s="102">
        <v>210</v>
      </c>
      <c r="D293" s="129">
        <v>5805497.7599999998</v>
      </c>
      <c r="E293" s="129">
        <v>5805497.7599999998</v>
      </c>
      <c r="F293" s="129">
        <v>5805497.7599999998</v>
      </c>
      <c r="G293" s="120">
        <f>D293*2.9%</f>
        <v>168359.43503999998</v>
      </c>
      <c r="H293" s="120">
        <f t="shared" ref="H293:I293" si="16">E293*2.9%</f>
        <v>168359.43503999998</v>
      </c>
      <c r="I293" s="120">
        <f t="shared" si="16"/>
        <v>168359.43503999998</v>
      </c>
      <c r="J293"/>
      <c r="K293"/>
      <c r="L293"/>
    </row>
    <row r="294" spans="2:12" ht="48" thickBot="1" x14ac:dyDescent="0.3">
      <c r="B294" s="10" t="s">
        <v>121</v>
      </c>
      <c r="C294" s="104"/>
      <c r="D294" s="130"/>
      <c r="E294" s="130"/>
      <c r="F294" s="130"/>
      <c r="G294" s="121"/>
      <c r="H294" s="121"/>
      <c r="I294" s="121"/>
      <c r="J294"/>
      <c r="K294"/>
      <c r="L294"/>
    </row>
    <row r="295" spans="2:12" ht="48" thickBot="1" x14ac:dyDescent="0.3">
      <c r="B295" s="10" t="s">
        <v>122</v>
      </c>
      <c r="C295" s="6">
        <v>220</v>
      </c>
      <c r="D295" s="43"/>
      <c r="E295" s="36"/>
      <c r="F295" s="36"/>
      <c r="G295" s="48"/>
      <c r="H295" s="36"/>
      <c r="I295" s="36"/>
      <c r="J295"/>
      <c r="K295"/>
      <c r="L295"/>
    </row>
    <row r="296" spans="2:12" ht="63.75" thickBot="1" x14ac:dyDescent="0.3">
      <c r="B296" s="10" t="s">
        <v>123</v>
      </c>
      <c r="C296" s="6">
        <v>230</v>
      </c>
      <c r="D296" s="42">
        <v>5805497.7599999998</v>
      </c>
      <c r="E296" s="42">
        <v>5805497.7599999998</v>
      </c>
      <c r="F296" s="42">
        <v>5805497.7599999998</v>
      </c>
      <c r="G296" s="48">
        <f>D296*0.2%</f>
        <v>11610.99552</v>
      </c>
      <c r="H296" s="48">
        <f t="shared" ref="H296:I296" si="17">E296*0.2%</f>
        <v>11610.99552</v>
      </c>
      <c r="I296" s="48">
        <f t="shared" si="17"/>
        <v>11610.99552</v>
      </c>
      <c r="J296"/>
      <c r="K296"/>
      <c r="L296"/>
    </row>
    <row r="297" spans="2:12" ht="60.75" thickBot="1" x14ac:dyDescent="0.3">
      <c r="B297" s="25" t="s">
        <v>124</v>
      </c>
      <c r="C297" s="6">
        <v>240</v>
      </c>
      <c r="D297" s="43"/>
      <c r="E297" s="36"/>
      <c r="F297" s="36"/>
      <c r="G297" s="48"/>
      <c r="H297" s="36"/>
      <c r="I297" s="36"/>
    </row>
    <row r="298" spans="2:12" ht="60.75" thickBot="1" x14ac:dyDescent="0.3">
      <c r="B298" s="25" t="s">
        <v>124</v>
      </c>
      <c r="C298" s="17"/>
      <c r="D298" s="43"/>
      <c r="E298" s="36"/>
      <c r="F298" s="36"/>
      <c r="G298" s="48"/>
      <c r="H298" s="36"/>
      <c r="I298" s="36"/>
    </row>
    <row r="299" spans="2:12" ht="48" thickBot="1" x14ac:dyDescent="0.3">
      <c r="B299" s="10" t="s">
        <v>125</v>
      </c>
      <c r="C299" s="6">
        <v>300</v>
      </c>
      <c r="D299" s="43"/>
      <c r="E299" s="36"/>
      <c r="F299" s="36"/>
      <c r="G299" s="48"/>
      <c r="H299" s="36"/>
      <c r="I299" s="36"/>
    </row>
    <row r="300" spans="2:12" ht="15.75" x14ac:dyDescent="0.25">
      <c r="B300" s="8" t="s">
        <v>13</v>
      </c>
      <c r="C300" s="102">
        <v>310</v>
      </c>
      <c r="D300" s="129">
        <v>5805497.7599999998</v>
      </c>
      <c r="E300" s="129">
        <v>5805497.7599999998</v>
      </c>
      <c r="F300" s="129">
        <v>5805497.7599999998</v>
      </c>
      <c r="G300" s="120">
        <f>D300*5.1%</f>
        <v>296080.38575999998</v>
      </c>
      <c r="H300" s="120">
        <f t="shared" ref="H300:I300" si="18">E300*5.1%</f>
        <v>296080.38575999998</v>
      </c>
      <c r="I300" s="120">
        <f t="shared" si="18"/>
        <v>296080.38575999998</v>
      </c>
    </row>
    <row r="301" spans="2:12" ht="32.25" thickBot="1" x14ac:dyDescent="0.3">
      <c r="B301" s="10" t="s">
        <v>126</v>
      </c>
      <c r="C301" s="104"/>
      <c r="D301" s="130"/>
      <c r="E301" s="130"/>
      <c r="F301" s="130"/>
      <c r="G301" s="121"/>
      <c r="H301" s="121"/>
      <c r="I301" s="121"/>
    </row>
    <row r="302" spans="2:12" ht="16.5" thickBot="1" x14ac:dyDescent="0.3">
      <c r="B302" s="10" t="s">
        <v>35</v>
      </c>
      <c r="C302" s="6">
        <v>9000</v>
      </c>
      <c r="D302" s="34" t="s">
        <v>32</v>
      </c>
      <c r="E302" s="34" t="s">
        <v>32</v>
      </c>
      <c r="F302" s="34" t="s">
        <v>32</v>
      </c>
      <c r="G302" s="48">
        <f>G287</f>
        <v>1848142.51</v>
      </c>
      <c r="H302" s="48">
        <f t="shared" ref="H302:I302" si="19">H287</f>
        <v>1848142.51</v>
      </c>
      <c r="I302" s="48">
        <f t="shared" si="19"/>
        <v>1848142.51</v>
      </c>
    </row>
    <row r="304" spans="2:12" x14ac:dyDescent="0.25">
      <c r="B304" s="2"/>
    </row>
    <row r="305" spans="2:15" ht="120" x14ac:dyDescent="0.25">
      <c r="B305" s="26" t="s">
        <v>127</v>
      </c>
    </row>
    <row r="306" spans="2:15" x14ac:dyDescent="0.25">
      <c r="B306" s="2"/>
    </row>
    <row r="307" spans="2:15" ht="93.75" x14ac:dyDescent="0.25">
      <c r="B307" s="3" t="s">
        <v>128</v>
      </c>
    </row>
    <row r="308" spans="2:15" ht="112.5" x14ac:dyDescent="0.25">
      <c r="B308" s="3" t="s">
        <v>129</v>
      </c>
    </row>
    <row r="309" spans="2:15" ht="16.5" thickBot="1" x14ac:dyDescent="0.3">
      <c r="B309" s="4"/>
    </row>
    <row r="310" spans="2:15" ht="47.25" customHeight="1" thickBot="1" x14ac:dyDescent="0.3">
      <c r="B310" s="102" t="s">
        <v>130</v>
      </c>
      <c r="C310" s="102" t="s">
        <v>5</v>
      </c>
      <c r="D310" s="105" t="s">
        <v>131</v>
      </c>
      <c r="E310" s="106"/>
      <c r="F310" s="107"/>
      <c r="G310" s="105" t="s">
        <v>132</v>
      </c>
      <c r="H310" s="106"/>
      <c r="I310" s="107"/>
      <c r="J310" s="105" t="s">
        <v>133</v>
      </c>
      <c r="K310" s="106"/>
      <c r="L310" s="107"/>
      <c r="M310" s="111" t="s">
        <v>6</v>
      </c>
      <c r="N310" s="112"/>
      <c r="O310" s="113"/>
    </row>
    <row r="311" spans="2:15" ht="26.25" thickBot="1" x14ac:dyDescent="0.3">
      <c r="B311" s="103"/>
      <c r="C311" s="103"/>
      <c r="D311" s="37" t="s">
        <v>192</v>
      </c>
      <c r="E311" s="37" t="s">
        <v>193</v>
      </c>
      <c r="F311" s="37" t="s">
        <v>238</v>
      </c>
      <c r="G311" s="37" t="s">
        <v>192</v>
      </c>
      <c r="H311" s="37" t="s">
        <v>193</v>
      </c>
      <c r="I311" s="37" t="s">
        <v>238</v>
      </c>
      <c r="J311" s="37" t="s">
        <v>192</v>
      </c>
      <c r="K311" s="37" t="s">
        <v>193</v>
      </c>
      <c r="L311" s="37" t="s">
        <v>238</v>
      </c>
      <c r="M311" s="27" t="s">
        <v>192</v>
      </c>
      <c r="N311" s="27" t="s">
        <v>193</v>
      </c>
      <c r="O311" s="27" t="s">
        <v>238</v>
      </c>
    </row>
    <row r="312" spans="2:15" ht="49.5" thickBot="1" x14ac:dyDescent="0.3">
      <c r="B312" s="104"/>
      <c r="C312" s="104"/>
      <c r="D312" s="38" t="s">
        <v>7</v>
      </c>
      <c r="E312" s="38" t="s">
        <v>8</v>
      </c>
      <c r="F312" s="38" t="s">
        <v>9</v>
      </c>
      <c r="G312" s="38" t="s">
        <v>7</v>
      </c>
      <c r="H312" s="38" t="s">
        <v>8</v>
      </c>
      <c r="I312" s="38" t="s">
        <v>9</v>
      </c>
      <c r="J312" s="38" t="s">
        <v>7</v>
      </c>
      <c r="K312" s="38" t="s">
        <v>8</v>
      </c>
      <c r="L312" s="38" t="s">
        <v>9</v>
      </c>
      <c r="M312" s="28" t="s">
        <v>7</v>
      </c>
      <c r="N312" s="28" t="s">
        <v>8</v>
      </c>
      <c r="O312" s="29" t="s">
        <v>134</v>
      </c>
    </row>
    <row r="313" spans="2:15" ht="16.5" thickBot="1" x14ac:dyDescent="0.3">
      <c r="B313" s="7">
        <v>1</v>
      </c>
      <c r="C313" s="6">
        <v>2</v>
      </c>
      <c r="D313" s="41">
        <v>3</v>
      </c>
      <c r="E313" s="41">
        <v>4</v>
      </c>
      <c r="F313" s="41">
        <v>5</v>
      </c>
      <c r="G313" s="41">
        <v>6</v>
      </c>
      <c r="H313" s="41">
        <v>7</v>
      </c>
      <c r="I313" s="41">
        <v>8</v>
      </c>
      <c r="J313" s="41">
        <v>9</v>
      </c>
      <c r="K313" s="41">
        <v>10</v>
      </c>
      <c r="L313" s="41">
        <v>11</v>
      </c>
      <c r="M313" s="41">
        <v>12</v>
      </c>
      <c r="N313" s="41">
        <v>13</v>
      </c>
      <c r="O313" s="41">
        <v>14</v>
      </c>
    </row>
    <row r="314" spans="2:15" ht="16.5" thickBot="1" x14ac:dyDescent="0.3">
      <c r="B314" s="7"/>
      <c r="C314" s="6">
        <v>1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17"/>
      <c r="N314" s="17"/>
      <c r="O314" s="17"/>
    </row>
    <row r="315" spans="2:15" ht="16.5" thickBot="1" x14ac:dyDescent="0.3">
      <c r="B315" s="7"/>
      <c r="C315" s="6">
        <v>2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17"/>
      <c r="N315" s="17"/>
      <c r="O315" s="17"/>
    </row>
    <row r="316" spans="2:15" ht="16.5" thickBot="1" x14ac:dyDescent="0.3">
      <c r="B316" s="7"/>
      <c r="C316" s="6"/>
      <c r="D316" s="34"/>
      <c r="E316" s="34"/>
      <c r="F316" s="34"/>
      <c r="G316" s="34"/>
      <c r="H316" s="34"/>
      <c r="I316" s="34"/>
      <c r="J316" s="34"/>
      <c r="K316" s="34"/>
      <c r="L316" s="34"/>
      <c r="M316" s="6"/>
      <c r="N316" s="6"/>
      <c r="O316" s="17"/>
    </row>
    <row r="317" spans="2:15" ht="16.5" thickBot="1" x14ac:dyDescent="0.3">
      <c r="B317" s="7" t="s">
        <v>35</v>
      </c>
      <c r="C317" s="6">
        <v>9000</v>
      </c>
      <c r="D317" s="34" t="s">
        <v>32</v>
      </c>
      <c r="E317" s="34" t="s">
        <v>32</v>
      </c>
      <c r="F317" s="34" t="s">
        <v>32</v>
      </c>
      <c r="G317" s="34" t="s">
        <v>32</v>
      </c>
      <c r="H317" s="34" t="s">
        <v>32</v>
      </c>
      <c r="I317" s="34" t="s">
        <v>32</v>
      </c>
      <c r="J317" s="34" t="s">
        <v>32</v>
      </c>
      <c r="K317" s="34" t="s">
        <v>32</v>
      </c>
      <c r="L317" s="34" t="s">
        <v>32</v>
      </c>
      <c r="M317" s="17"/>
      <c r="N317" s="17"/>
      <c r="O317" s="17"/>
    </row>
    <row r="318" spans="2:15" ht="15.75" x14ac:dyDescent="0.25">
      <c r="B318" s="4"/>
    </row>
    <row r="319" spans="2:15" ht="37.5" x14ac:dyDescent="0.25">
      <c r="B319" s="40" t="s">
        <v>135</v>
      </c>
    </row>
    <row r="320" spans="2:15" ht="16.5" thickBot="1" x14ac:dyDescent="0.3">
      <c r="B320" s="4"/>
    </row>
    <row r="321" spans="2:15" ht="31.5" customHeight="1" thickBot="1" x14ac:dyDescent="0.3">
      <c r="B321" s="102" t="s">
        <v>130</v>
      </c>
      <c r="C321" s="102" t="s">
        <v>5</v>
      </c>
      <c r="D321" s="105" t="s">
        <v>136</v>
      </c>
      <c r="E321" s="106"/>
      <c r="F321" s="107"/>
      <c r="G321" s="105" t="s">
        <v>137</v>
      </c>
      <c r="H321" s="106"/>
      <c r="I321" s="107"/>
      <c r="J321" s="105" t="s">
        <v>138</v>
      </c>
      <c r="K321" s="106"/>
      <c r="L321" s="107"/>
      <c r="M321" s="111" t="s">
        <v>6</v>
      </c>
      <c r="N321" s="112"/>
      <c r="O321" s="113"/>
    </row>
    <row r="322" spans="2:15" ht="26.25" thickBot="1" x14ac:dyDescent="0.3">
      <c r="B322" s="103"/>
      <c r="C322" s="103"/>
      <c r="D322" s="39" t="s">
        <v>192</v>
      </c>
      <c r="E322" s="39" t="s">
        <v>193</v>
      </c>
      <c r="F322" s="39" t="s">
        <v>238</v>
      </c>
      <c r="G322" s="39" t="s">
        <v>192</v>
      </c>
      <c r="H322" s="39" t="s">
        <v>193</v>
      </c>
      <c r="I322" s="39" t="s">
        <v>238</v>
      </c>
      <c r="J322" s="39" t="s">
        <v>192</v>
      </c>
      <c r="K322" s="39" t="s">
        <v>193</v>
      </c>
      <c r="L322" s="39" t="s">
        <v>238</v>
      </c>
      <c r="M322" s="30" t="s">
        <v>192</v>
      </c>
      <c r="N322" s="30" t="s">
        <v>193</v>
      </c>
      <c r="O322" s="30" t="s">
        <v>238</v>
      </c>
    </row>
    <row r="323" spans="2:15" ht="48.75" thickBot="1" x14ac:dyDescent="0.3">
      <c r="B323" s="104"/>
      <c r="C323" s="104"/>
      <c r="D323" s="38" t="s">
        <v>7</v>
      </c>
      <c r="E323" s="38" t="s">
        <v>8</v>
      </c>
      <c r="F323" s="38" t="s">
        <v>9</v>
      </c>
      <c r="G323" s="38" t="s">
        <v>7</v>
      </c>
      <c r="H323" s="38" t="s">
        <v>8</v>
      </c>
      <c r="I323" s="38" t="s">
        <v>9</v>
      </c>
      <c r="J323" s="38" t="s">
        <v>7</v>
      </c>
      <c r="K323" s="38" t="s">
        <v>8</v>
      </c>
      <c r="L323" s="38" t="s">
        <v>9</v>
      </c>
      <c r="M323" s="28" t="s">
        <v>7</v>
      </c>
      <c r="N323" s="28" t="s">
        <v>8</v>
      </c>
      <c r="O323" s="28" t="s">
        <v>9</v>
      </c>
    </row>
    <row r="324" spans="2:15" ht="16.5" thickBot="1" x14ac:dyDescent="0.3">
      <c r="B324" s="7">
        <v>1</v>
      </c>
      <c r="C324" s="6">
        <v>2</v>
      </c>
      <c r="D324" s="41">
        <v>3</v>
      </c>
      <c r="E324" s="41">
        <v>4</v>
      </c>
      <c r="F324" s="41">
        <v>5</v>
      </c>
      <c r="G324" s="41">
        <v>6</v>
      </c>
      <c r="H324" s="41">
        <v>7</v>
      </c>
      <c r="I324" s="41">
        <v>8</v>
      </c>
      <c r="J324" s="41">
        <v>9</v>
      </c>
      <c r="K324" s="41">
        <v>10</v>
      </c>
      <c r="L324" s="41">
        <v>11</v>
      </c>
      <c r="M324" s="41">
        <v>12</v>
      </c>
      <c r="N324" s="41">
        <v>13</v>
      </c>
      <c r="O324" s="41">
        <v>14</v>
      </c>
    </row>
    <row r="325" spans="2:15" ht="16.5" thickBot="1" x14ac:dyDescent="0.3">
      <c r="B325" s="7"/>
      <c r="C325" s="6">
        <v>1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17"/>
      <c r="N325" s="17"/>
      <c r="O325" s="17"/>
    </row>
    <row r="326" spans="2:15" ht="16.5" thickBot="1" x14ac:dyDescent="0.3">
      <c r="B326" s="7"/>
      <c r="C326" s="6">
        <v>2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17"/>
      <c r="N326" s="17"/>
      <c r="O326" s="17"/>
    </row>
    <row r="327" spans="2:15" ht="16.5" thickBot="1" x14ac:dyDescent="0.3">
      <c r="B327" s="7"/>
      <c r="C327" s="6"/>
      <c r="D327" s="34"/>
      <c r="E327" s="34"/>
      <c r="F327" s="34"/>
      <c r="G327" s="34"/>
      <c r="H327" s="34"/>
      <c r="I327" s="34"/>
      <c r="J327" s="34"/>
      <c r="K327" s="34"/>
      <c r="L327" s="34"/>
      <c r="M327" s="6"/>
      <c r="N327" s="6"/>
      <c r="O327" s="6"/>
    </row>
    <row r="328" spans="2:15" ht="16.5" thickBot="1" x14ac:dyDescent="0.3">
      <c r="B328" s="7" t="s">
        <v>35</v>
      </c>
      <c r="C328" s="6">
        <v>9000</v>
      </c>
      <c r="D328" s="34" t="s">
        <v>32</v>
      </c>
      <c r="E328" s="34" t="s">
        <v>32</v>
      </c>
      <c r="F328" s="34" t="s">
        <v>32</v>
      </c>
      <c r="G328" s="34" t="s">
        <v>32</v>
      </c>
      <c r="H328" s="34" t="s">
        <v>32</v>
      </c>
      <c r="I328" s="34" t="s">
        <v>32</v>
      </c>
      <c r="J328" s="34" t="s">
        <v>32</v>
      </c>
      <c r="K328" s="34" t="s">
        <v>32</v>
      </c>
      <c r="L328" s="34" t="s">
        <v>32</v>
      </c>
      <c r="M328" s="17"/>
      <c r="N328" s="17"/>
      <c r="O328" s="17"/>
    </row>
    <row r="329" spans="2:15" ht="15.75" x14ac:dyDescent="0.25">
      <c r="B329" s="4"/>
    </row>
    <row r="330" spans="2:15" ht="18.75" x14ac:dyDescent="0.25">
      <c r="B330" s="1"/>
    </row>
    <row r="331" spans="2:15" ht="75" x14ac:dyDescent="0.25">
      <c r="B331" s="40" t="s">
        <v>139</v>
      </c>
    </row>
    <row r="332" spans="2:15" ht="19.5" thickBot="1" x14ac:dyDescent="0.3">
      <c r="B332" s="1"/>
    </row>
    <row r="333" spans="2:15" ht="31.5" customHeight="1" thickBot="1" x14ac:dyDescent="0.3">
      <c r="B333" s="102" t="s">
        <v>4</v>
      </c>
      <c r="C333" s="102" t="s">
        <v>5</v>
      </c>
      <c r="D333" s="105" t="s">
        <v>140</v>
      </c>
      <c r="E333" s="106"/>
      <c r="F333" s="107"/>
      <c r="G333" s="105" t="s">
        <v>141</v>
      </c>
      <c r="H333" s="106"/>
      <c r="I333" s="107"/>
      <c r="J333" s="105" t="s">
        <v>142</v>
      </c>
      <c r="K333" s="106"/>
      <c r="L333" s="107"/>
    </row>
    <row r="334" spans="2:15" ht="32.25" thickBot="1" x14ac:dyDescent="0.3">
      <c r="B334" s="103"/>
      <c r="C334" s="103"/>
      <c r="D334" s="34" t="s">
        <v>192</v>
      </c>
      <c r="E334" s="34" t="s">
        <v>193</v>
      </c>
      <c r="F334" s="34" t="s">
        <v>238</v>
      </c>
      <c r="G334" s="34" t="s">
        <v>192</v>
      </c>
      <c r="H334" s="34" t="s">
        <v>193</v>
      </c>
      <c r="I334" s="34" t="s">
        <v>238</v>
      </c>
      <c r="J334" s="34" t="s">
        <v>192</v>
      </c>
      <c r="K334" s="34" t="s">
        <v>193</v>
      </c>
      <c r="L334" s="34" t="s">
        <v>238</v>
      </c>
    </row>
    <row r="335" spans="2:15" ht="79.5" thickBot="1" x14ac:dyDescent="0.3">
      <c r="B335" s="104"/>
      <c r="C335" s="104"/>
      <c r="D335" s="34" t="s">
        <v>7</v>
      </c>
      <c r="E335" s="34" t="s">
        <v>8</v>
      </c>
      <c r="F335" s="34" t="s">
        <v>9</v>
      </c>
      <c r="G335" s="34" t="s">
        <v>7</v>
      </c>
      <c r="H335" s="34" t="s">
        <v>8</v>
      </c>
      <c r="I335" s="34" t="s">
        <v>9</v>
      </c>
      <c r="J335" s="34" t="s">
        <v>7</v>
      </c>
      <c r="K335" s="34" t="s">
        <v>8</v>
      </c>
      <c r="L335" s="34" t="s">
        <v>9</v>
      </c>
    </row>
    <row r="336" spans="2:15" ht="16.5" thickBot="1" x14ac:dyDescent="0.3">
      <c r="B336" s="7">
        <v>1</v>
      </c>
      <c r="C336" s="6">
        <v>2</v>
      </c>
      <c r="D336" s="41">
        <v>3</v>
      </c>
      <c r="E336" s="41">
        <v>4</v>
      </c>
      <c r="F336" s="41">
        <v>5</v>
      </c>
      <c r="G336" s="41">
        <v>6</v>
      </c>
      <c r="H336" s="41">
        <v>7</v>
      </c>
      <c r="I336" s="41">
        <v>8</v>
      </c>
      <c r="J336" s="41">
        <v>9</v>
      </c>
      <c r="K336" s="41">
        <v>10</v>
      </c>
      <c r="L336" s="41">
        <v>11</v>
      </c>
    </row>
    <row r="337" spans="2:12" ht="32.25" thickBot="1" x14ac:dyDescent="0.3">
      <c r="B337" s="7" t="s">
        <v>250</v>
      </c>
      <c r="C337" s="6">
        <v>1</v>
      </c>
      <c r="D337" s="34">
        <v>3000</v>
      </c>
      <c r="E337" s="34">
        <v>3000</v>
      </c>
      <c r="F337" s="34">
        <v>3000</v>
      </c>
      <c r="G337" s="34">
        <v>10</v>
      </c>
      <c r="H337" s="34">
        <v>10</v>
      </c>
      <c r="I337" s="34">
        <v>10</v>
      </c>
      <c r="J337" s="34">
        <f>D337*G337</f>
        <v>30000</v>
      </c>
      <c r="K337" s="34">
        <f t="shared" ref="K337:L337" si="20">E337*H337</f>
        <v>30000</v>
      </c>
      <c r="L337" s="34">
        <f t="shared" si="20"/>
        <v>30000</v>
      </c>
    </row>
    <row r="338" spans="2:12" ht="16.5" thickBot="1" x14ac:dyDescent="0.3">
      <c r="B338" s="7"/>
      <c r="C338" s="6">
        <v>2</v>
      </c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ht="16.5" thickBot="1" x14ac:dyDescent="0.3">
      <c r="B339" s="7"/>
      <c r="C339" s="6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ht="16.5" thickBot="1" x14ac:dyDescent="0.3">
      <c r="B340" s="7" t="s">
        <v>35</v>
      </c>
      <c r="C340" s="6">
        <v>9000</v>
      </c>
      <c r="D340" s="34" t="s">
        <v>32</v>
      </c>
      <c r="E340" s="34" t="s">
        <v>32</v>
      </c>
      <c r="F340" s="34" t="s">
        <v>32</v>
      </c>
      <c r="G340" s="34" t="s">
        <v>32</v>
      </c>
      <c r="H340" s="34" t="s">
        <v>32</v>
      </c>
      <c r="I340" s="34" t="s">
        <v>32</v>
      </c>
      <c r="J340" s="34">
        <f>J337</f>
        <v>30000</v>
      </c>
      <c r="K340" s="34">
        <f t="shared" ref="K340:L340" si="21">K337</f>
        <v>30000</v>
      </c>
      <c r="L340" s="34">
        <f t="shared" si="21"/>
        <v>30000</v>
      </c>
    </row>
    <row r="341" spans="2:12" ht="15.75" x14ac:dyDescent="0.25">
      <c r="B341" s="21"/>
    </row>
    <row r="342" spans="2:12" ht="112.5" x14ac:dyDescent="0.25">
      <c r="B342" s="40" t="s">
        <v>143</v>
      </c>
    </row>
    <row r="343" spans="2:12" ht="16.5" thickBot="1" x14ac:dyDescent="0.3">
      <c r="B343" s="4"/>
    </row>
    <row r="344" spans="2:12" ht="47.25" customHeight="1" thickBot="1" x14ac:dyDescent="0.3">
      <c r="B344" s="102" t="s">
        <v>144</v>
      </c>
      <c r="C344" s="102" t="s">
        <v>5</v>
      </c>
      <c r="D344" s="105" t="s">
        <v>145</v>
      </c>
      <c r="E344" s="106"/>
      <c r="F344" s="107"/>
      <c r="G344" s="105" t="s">
        <v>146</v>
      </c>
      <c r="H344" s="106"/>
      <c r="I344" s="107"/>
      <c r="J344" s="105" t="s">
        <v>147</v>
      </c>
      <c r="K344" s="106"/>
      <c r="L344" s="107"/>
    </row>
    <row r="345" spans="2:12" ht="32.25" thickBot="1" x14ac:dyDescent="0.3">
      <c r="B345" s="103"/>
      <c r="C345" s="103"/>
      <c r="D345" s="34" t="s">
        <v>192</v>
      </c>
      <c r="E345" s="34" t="s">
        <v>193</v>
      </c>
      <c r="F345" s="34" t="s">
        <v>238</v>
      </c>
      <c r="G345" s="34" t="s">
        <v>192</v>
      </c>
      <c r="H345" s="34" t="s">
        <v>193</v>
      </c>
      <c r="I345" s="34" t="s">
        <v>238</v>
      </c>
      <c r="J345" s="34" t="s">
        <v>192</v>
      </c>
      <c r="K345" s="34" t="s">
        <v>193</v>
      </c>
      <c r="L345" s="34" t="s">
        <v>238</v>
      </c>
    </row>
    <row r="346" spans="2:12" ht="79.5" thickBot="1" x14ac:dyDescent="0.3">
      <c r="B346" s="104"/>
      <c r="C346" s="104"/>
      <c r="D346" s="34" t="s">
        <v>7</v>
      </c>
      <c r="E346" s="34" t="s">
        <v>8</v>
      </c>
      <c r="F346" s="34" t="s">
        <v>9</v>
      </c>
      <c r="G346" s="34" t="s">
        <v>7</v>
      </c>
      <c r="H346" s="34" t="s">
        <v>8</v>
      </c>
      <c r="I346" s="34" t="s">
        <v>9</v>
      </c>
      <c r="J346" s="34" t="s">
        <v>7</v>
      </c>
      <c r="K346" s="34" t="s">
        <v>8</v>
      </c>
      <c r="L346" s="34" t="s">
        <v>9</v>
      </c>
    </row>
    <row r="347" spans="2:12" ht="16.5" thickBot="1" x14ac:dyDescent="0.3">
      <c r="B347" s="7">
        <v>1</v>
      </c>
      <c r="C347" s="6">
        <v>2</v>
      </c>
      <c r="D347" s="41">
        <v>3</v>
      </c>
      <c r="E347" s="41">
        <v>4</v>
      </c>
      <c r="F347" s="41">
        <v>5</v>
      </c>
      <c r="G347" s="41">
        <v>6</v>
      </c>
      <c r="H347" s="41">
        <v>7</v>
      </c>
      <c r="I347" s="41">
        <v>8</v>
      </c>
      <c r="J347" s="41">
        <v>9</v>
      </c>
      <c r="K347" s="41">
        <v>10</v>
      </c>
      <c r="L347" s="41">
        <v>11</v>
      </c>
    </row>
    <row r="348" spans="2:12" ht="16.5" thickBot="1" x14ac:dyDescent="0.3">
      <c r="B348" s="7"/>
      <c r="C348" s="6">
        <v>1</v>
      </c>
      <c r="D348" s="42"/>
      <c r="E348" s="42"/>
      <c r="F348" s="42"/>
      <c r="G348" s="34"/>
      <c r="H348" s="34"/>
      <c r="I348" s="34"/>
      <c r="J348" s="42"/>
      <c r="K348" s="42"/>
      <c r="L348" s="42"/>
    </row>
    <row r="349" spans="2:12" ht="16.5" thickBot="1" x14ac:dyDescent="0.3">
      <c r="B349" s="7"/>
      <c r="C349" s="6">
        <v>2</v>
      </c>
      <c r="D349" s="34"/>
      <c r="E349" s="34"/>
      <c r="F349" s="34"/>
      <c r="G349" s="34"/>
      <c r="H349" s="34"/>
      <c r="I349" s="34"/>
      <c r="J349" s="34"/>
      <c r="K349" s="39"/>
      <c r="L349" s="39"/>
    </row>
    <row r="350" spans="2:12" ht="16.5" thickBot="1" x14ac:dyDescent="0.3">
      <c r="B350" s="7"/>
      <c r="C350" s="6"/>
      <c r="D350" s="34"/>
      <c r="E350" s="34"/>
      <c r="F350" s="34"/>
      <c r="G350" s="34"/>
      <c r="H350" s="34"/>
      <c r="I350" s="34"/>
      <c r="J350" s="34"/>
      <c r="K350" s="39"/>
      <c r="L350" s="39"/>
    </row>
    <row r="351" spans="2:12" ht="16.5" thickBot="1" x14ac:dyDescent="0.3">
      <c r="B351" s="7" t="s">
        <v>35</v>
      </c>
      <c r="C351" s="6">
        <v>9000</v>
      </c>
      <c r="D351" s="34" t="s">
        <v>32</v>
      </c>
      <c r="E351" s="34" t="s">
        <v>32</v>
      </c>
      <c r="F351" s="34" t="s">
        <v>32</v>
      </c>
      <c r="G351" s="34" t="s">
        <v>32</v>
      </c>
      <c r="H351" s="34" t="s">
        <v>32</v>
      </c>
      <c r="I351" s="34" t="s">
        <v>32</v>
      </c>
      <c r="J351" s="42">
        <f>J348</f>
        <v>0</v>
      </c>
      <c r="K351" s="57">
        <f t="shared" ref="K351:L351" si="22">K348</f>
        <v>0</v>
      </c>
      <c r="L351" s="57">
        <f t="shared" si="22"/>
        <v>0</v>
      </c>
    </row>
    <row r="352" spans="2:12" ht="15.75" x14ac:dyDescent="0.25">
      <c r="B352" s="21"/>
    </row>
    <row r="353" spans="2:12" ht="131.25" x14ac:dyDescent="0.25">
      <c r="B353" s="40" t="s">
        <v>148</v>
      </c>
    </row>
    <row r="354" spans="2:12" ht="19.5" thickBot="1" x14ac:dyDescent="0.3">
      <c r="B354" s="1"/>
    </row>
    <row r="355" spans="2:12" ht="31.5" customHeight="1" thickBot="1" x14ac:dyDescent="0.3">
      <c r="B355" s="102" t="s">
        <v>144</v>
      </c>
      <c r="C355" s="102" t="s">
        <v>5</v>
      </c>
      <c r="D355" s="105" t="s">
        <v>140</v>
      </c>
      <c r="E355" s="106"/>
      <c r="F355" s="107"/>
      <c r="G355" s="105" t="s">
        <v>141</v>
      </c>
      <c r="H355" s="106"/>
      <c r="I355" s="107"/>
      <c r="J355" s="105" t="s">
        <v>142</v>
      </c>
      <c r="K355" s="106"/>
      <c r="L355" s="107"/>
    </row>
    <row r="356" spans="2:12" ht="32.25" thickBot="1" x14ac:dyDescent="0.3">
      <c r="B356" s="103"/>
      <c r="C356" s="103"/>
      <c r="D356" s="34" t="s">
        <v>241</v>
      </c>
      <c r="E356" s="34" t="s">
        <v>193</v>
      </c>
      <c r="F356" s="34" t="s">
        <v>238</v>
      </c>
      <c r="G356" s="34" t="s">
        <v>192</v>
      </c>
      <c r="H356" s="34" t="s">
        <v>193</v>
      </c>
      <c r="I356" s="34" t="s">
        <v>238</v>
      </c>
      <c r="J356" s="34" t="s">
        <v>192</v>
      </c>
      <c r="K356" s="34" t="s">
        <v>193</v>
      </c>
      <c r="L356" s="34" t="s">
        <v>238</v>
      </c>
    </row>
    <row r="357" spans="2:12" ht="79.5" thickBot="1" x14ac:dyDescent="0.3">
      <c r="B357" s="104"/>
      <c r="C357" s="104"/>
      <c r="D357" s="34" t="s">
        <v>7</v>
      </c>
      <c r="E357" s="34" t="s">
        <v>8</v>
      </c>
      <c r="F357" s="34" t="s">
        <v>9</v>
      </c>
      <c r="G357" s="34" t="s">
        <v>7</v>
      </c>
      <c r="H357" s="34" t="s">
        <v>8</v>
      </c>
      <c r="I357" s="34" t="s">
        <v>9</v>
      </c>
      <c r="J357" s="34" t="s">
        <v>7</v>
      </c>
      <c r="K357" s="34" t="s">
        <v>8</v>
      </c>
      <c r="L357" s="34" t="s">
        <v>9</v>
      </c>
    </row>
    <row r="358" spans="2:12" ht="16.5" thickBot="1" x14ac:dyDescent="0.3">
      <c r="B358" s="7">
        <v>1</v>
      </c>
      <c r="C358" s="6">
        <v>2</v>
      </c>
      <c r="D358" s="41">
        <v>3</v>
      </c>
      <c r="E358" s="41">
        <v>4</v>
      </c>
      <c r="F358" s="41">
        <v>5</v>
      </c>
      <c r="G358" s="41">
        <v>6</v>
      </c>
      <c r="H358" s="41">
        <v>7</v>
      </c>
      <c r="I358" s="41">
        <v>8</v>
      </c>
      <c r="J358" s="41">
        <v>9</v>
      </c>
      <c r="K358" s="41">
        <v>10</v>
      </c>
      <c r="L358" s="41">
        <v>11</v>
      </c>
    </row>
    <row r="359" spans="2:12" ht="16.5" thickBot="1" x14ac:dyDescent="0.3">
      <c r="B359" s="7"/>
      <c r="C359" s="6">
        <v>1</v>
      </c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ht="16.5" thickBot="1" x14ac:dyDescent="0.3">
      <c r="B360" s="7"/>
      <c r="C360" s="6">
        <v>2</v>
      </c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ht="16.5" thickBot="1" x14ac:dyDescent="0.3">
      <c r="B361" s="7"/>
      <c r="C361" s="6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ht="16.5" thickBot="1" x14ac:dyDescent="0.3">
      <c r="B362" s="7" t="s">
        <v>35</v>
      </c>
      <c r="C362" s="6">
        <v>9000</v>
      </c>
      <c r="D362" s="34" t="s">
        <v>32</v>
      </c>
      <c r="E362" s="34" t="s">
        <v>32</v>
      </c>
      <c r="F362" s="34" t="s">
        <v>32</v>
      </c>
      <c r="G362" s="34" t="s">
        <v>32</v>
      </c>
      <c r="H362" s="34" t="s">
        <v>32</v>
      </c>
      <c r="I362" s="34" t="s">
        <v>32</v>
      </c>
      <c r="J362" s="34"/>
      <c r="K362" s="34"/>
      <c r="L362" s="34"/>
    </row>
    <row r="363" spans="2:12" ht="15.75" x14ac:dyDescent="0.25">
      <c r="B363" s="4"/>
    </row>
    <row r="364" spans="2:12" ht="131.25" x14ac:dyDescent="0.25">
      <c r="B364" s="40" t="s">
        <v>149</v>
      </c>
    </row>
    <row r="365" spans="2:12" ht="19.5" thickBot="1" x14ac:dyDescent="0.3">
      <c r="B365" s="1"/>
    </row>
    <row r="366" spans="2:12" ht="31.5" customHeight="1" thickBot="1" x14ac:dyDescent="0.3">
      <c r="B366" s="102" t="s">
        <v>144</v>
      </c>
      <c r="C366" s="15"/>
      <c r="D366" s="105" t="s">
        <v>140</v>
      </c>
      <c r="E366" s="106"/>
      <c r="F366" s="107"/>
      <c r="G366" s="105" t="s">
        <v>141</v>
      </c>
      <c r="H366" s="106"/>
      <c r="I366" s="107"/>
      <c r="J366" s="117" t="s">
        <v>142</v>
      </c>
      <c r="K366" s="118"/>
      <c r="L366" s="119"/>
    </row>
    <row r="367" spans="2:12" ht="32.25" thickBot="1" x14ac:dyDescent="0.3">
      <c r="B367" s="103"/>
      <c r="C367" s="11" t="s">
        <v>5</v>
      </c>
      <c r="D367" s="34" t="s">
        <v>192</v>
      </c>
      <c r="E367" s="34" t="s">
        <v>193</v>
      </c>
      <c r="F367" s="34" t="s">
        <v>238</v>
      </c>
      <c r="G367" s="34" t="s">
        <v>192</v>
      </c>
      <c r="H367" s="34" t="s">
        <v>242</v>
      </c>
      <c r="I367" s="34" t="s">
        <v>238</v>
      </c>
      <c r="J367" s="34" t="s">
        <v>247</v>
      </c>
      <c r="K367" s="34" t="s">
        <v>193</v>
      </c>
      <c r="L367" s="34" t="s">
        <v>238</v>
      </c>
    </row>
    <row r="368" spans="2:12" ht="79.5" thickBot="1" x14ac:dyDescent="0.3">
      <c r="B368" s="104"/>
      <c r="C368" s="12"/>
      <c r="D368" s="34" t="s">
        <v>7</v>
      </c>
      <c r="E368" s="34" t="s">
        <v>8</v>
      </c>
      <c r="F368" s="34" t="s">
        <v>9</v>
      </c>
      <c r="G368" s="34" t="s">
        <v>7</v>
      </c>
      <c r="H368" s="34" t="s">
        <v>8</v>
      </c>
      <c r="I368" s="34" t="s">
        <v>9</v>
      </c>
      <c r="J368" s="34" t="s">
        <v>7</v>
      </c>
      <c r="K368" s="34" t="s">
        <v>8</v>
      </c>
      <c r="L368" s="34" t="s">
        <v>9</v>
      </c>
    </row>
    <row r="369" spans="2:12" ht="16.5" thickBot="1" x14ac:dyDescent="0.3">
      <c r="B369" s="7">
        <v>1</v>
      </c>
      <c r="C369" s="6">
        <v>2</v>
      </c>
      <c r="D369" s="41">
        <v>3</v>
      </c>
      <c r="E369" s="41">
        <v>4</v>
      </c>
      <c r="F369" s="41">
        <v>5</v>
      </c>
      <c r="G369" s="41">
        <v>6</v>
      </c>
      <c r="H369" s="41">
        <v>7</v>
      </c>
      <c r="I369" s="41">
        <v>8</v>
      </c>
      <c r="J369" s="41">
        <v>9</v>
      </c>
      <c r="K369" s="41">
        <v>10</v>
      </c>
      <c r="L369" s="41">
        <v>11</v>
      </c>
    </row>
    <row r="370" spans="2:12" ht="16.5" thickBot="1" x14ac:dyDescent="0.3">
      <c r="B370" s="7"/>
      <c r="C370" s="6">
        <v>1</v>
      </c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ht="16.5" thickBot="1" x14ac:dyDescent="0.3">
      <c r="B371" s="7"/>
      <c r="C371" s="6">
        <v>2</v>
      </c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ht="16.5" thickBot="1" x14ac:dyDescent="0.3">
      <c r="B372" s="7"/>
      <c r="C372" s="6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ht="16.5" thickBot="1" x14ac:dyDescent="0.3">
      <c r="B373" s="7" t="s">
        <v>35</v>
      </c>
      <c r="C373" s="6">
        <v>9000</v>
      </c>
      <c r="D373" s="34" t="s">
        <v>32</v>
      </c>
      <c r="E373" s="34" t="s">
        <v>32</v>
      </c>
      <c r="F373" s="34" t="s">
        <v>32</v>
      </c>
      <c r="G373" s="34" t="s">
        <v>32</v>
      </c>
      <c r="H373" s="34" t="s">
        <v>32</v>
      </c>
      <c r="I373" s="34" t="s">
        <v>32</v>
      </c>
      <c r="J373" s="34"/>
      <c r="K373" s="34"/>
      <c r="L373" s="34"/>
    </row>
    <row r="375" spans="2:12" ht="18.75" x14ac:dyDescent="0.25">
      <c r="B375" s="3"/>
    </row>
    <row r="376" spans="2:12" ht="56.25" x14ac:dyDescent="0.25">
      <c r="B376" s="3" t="s">
        <v>150</v>
      </c>
    </row>
    <row r="377" spans="2:12" ht="56.25" x14ac:dyDescent="0.25">
      <c r="B377" s="3" t="s">
        <v>151</v>
      </c>
      <c r="G377"/>
      <c r="H377"/>
      <c r="I377"/>
      <c r="J377"/>
      <c r="K377"/>
      <c r="L377"/>
    </row>
    <row r="378" spans="2:12" ht="19.5" thickBot="1" x14ac:dyDescent="0.3">
      <c r="B378" s="3"/>
      <c r="G378"/>
      <c r="H378"/>
      <c r="I378"/>
      <c r="J378"/>
      <c r="K378"/>
      <c r="L378"/>
    </row>
    <row r="379" spans="2:12" ht="16.5" thickBot="1" x14ac:dyDescent="0.3">
      <c r="B379" s="102" t="s">
        <v>4</v>
      </c>
      <c r="C379" s="102" t="s">
        <v>5</v>
      </c>
      <c r="D379" s="105" t="s">
        <v>6</v>
      </c>
      <c r="E379" s="106"/>
      <c r="F379" s="107"/>
      <c r="G379"/>
      <c r="H379"/>
      <c r="I379"/>
      <c r="J379"/>
      <c r="K379"/>
      <c r="L379"/>
    </row>
    <row r="380" spans="2:12" ht="16.5" thickBot="1" x14ac:dyDescent="0.3">
      <c r="B380" s="103"/>
      <c r="C380" s="103"/>
      <c r="D380" s="34" t="s">
        <v>192</v>
      </c>
      <c r="E380" s="34" t="s">
        <v>193</v>
      </c>
      <c r="F380" s="34" t="s">
        <v>238</v>
      </c>
      <c r="G380"/>
      <c r="H380"/>
      <c r="I380"/>
      <c r="J380"/>
      <c r="K380"/>
      <c r="L380"/>
    </row>
    <row r="381" spans="2:12" ht="48" thickBot="1" x14ac:dyDescent="0.3">
      <c r="B381" s="104"/>
      <c r="C381" s="104"/>
      <c r="D381" s="34" t="s">
        <v>7</v>
      </c>
      <c r="E381" s="34" t="s">
        <v>8</v>
      </c>
      <c r="F381" s="34" t="s">
        <v>9</v>
      </c>
      <c r="G381"/>
      <c r="H381"/>
      <c r="I381"/>
      <c r="J381"/>
      <c r="K381"/>
      <c r="L381"/>
    </row>
    <row r="382" spans="2:12" ht="16.5" thickBot="1" x14ac:dyDescent="0.3">
      <c r="B382" s="7">
        <v>1</v>
      </c>
      <c r="C382" s="6">
        <v>2</v>
      </c>
      <c r="D382" s="41">
        <v>3</v>
      </c>
      <c r="E382" s="41">
        <v>4</v>
      </c>
      <c r="F382" s="41">
        <v>5</v>
      </c>
      <c r="G382"/>
      <c r="H382"/>
      <c r="I382"/>
      <c r="J382"/>
      <c r="K382"/>
      <c r="L382"/>
    </row>
    <row r="383" spans="2:12" ht="95.25" thickBot="1" x14ac:dyDescent="0.3">
      <c r="B383" s="10" t="s">
        <v>152</v>
      </c>
      <c r="C383" s="6">
        <v>100</v>
      </c>
      <c r="D383" s="42"/>
      <c r="E383" s="42"/>
      <c r="F383" s="42"/>
      <c r="G383"/>
      <c r="H383"/>
      <c r="I383"/>
      <c r="J383"/>
      <c r="K383"/>
      <c r="L383"/>
    </row>
    <row r="384" spans="2:12" ht="63.75" customHeight="1" thickBot="1" x14ac:dyDescent="0.3">
      <c r="B384" s="10" t="s">
        <v>153</v>
      </c>
      <c r="C384" s="6">
        <v>200</v>
      </c>
      <c r="D384" s="42"/>
      <c r="E384" s="42"/>
      <c r="F384" s="42"/>
      <c r="G384"/>
      <c r="H384"/>
      <c r="I384"/>
      <c r="J384"/>
      <c r="K384"/>
      <c r="L384"/>
    </row>
    <row r="385" spans="2:12" ht="32.25" thickBot="1" x14ac:dyDescent="0.3">
      <c r="B385" s="10" t="s">
        <v>154</v>
      </c>
      <c r="C385" s="6">
        <v>300</v>
      </c>
      <c r="D385" s="42">
        <f>D387+D388+D389+D391+D392+D394+D395+D396</f>
        <v>14163505.73</v>
      </c>
      <c r="E385" s="42">
        <f t="shared" ref="E385:F385" si="23">E387+E388+E389+E391+E392+E394+E395+E396</f>
        <v>14163505.73</v>
      </c>
      <c r="F385" s="42">
        <f t="shared" si="23"/>
        <v>14163505.73</v>
      </c>
      <c r="G385"/>
      <c r="H385"/>
      <c r="I385"/>
      <c r="J385"/>
      <c r="K385"/>
      <c r="L385"/>
    </row>
    <row r="386" spans="2:12" ht="16.5" thickBot="1" x14ac:dyDescent="0.3">
      <c r="B386" s="10" t="s">
        <v>13</v>
      </c>
      <c r="C386" s="82"/>
      <c r="D386" s="75"/>
      <c r="E386" s="93"/>
      <c r="F386" s="93"/>
      <c r="G386"/>
      <c r="H386"/>
      <c r="I386"/>
      <c r="J386"/>
      <c r="K386"/>
      <c r="L386"/>
    </row>
    <row r="387" spans="2:12" ht="16.5" thickBot="1" x14ac:dyDescent="0.3">
      <c r="B387" s="10" t="s">
        <v>155</v>
      </c>
      <c r="C387" s="6">
        <v>301</v>
      </c>
      <c r="D387" s="83">
        <v>86909.54</v>
      </c>
      <c r="E387" s="83">
        <f>D387</f>
        <v>86909.54</v>
      </c>
      <c r="F387" s="83">
        <f>D387</f>
        <v>86909.54</v>
      </c>
      <c r="G387"/>
      <c r="H387"/>
      <c r="I387"/>
      <c r="J387"/>
      <c r="K387"/>
      <c r="L387"/>
    </row>
    <row r="388" spans="2:12" ht="16.5" thickBot="1" x14ac:dyDescent="0.3">
      <c r="B388" s="10" t="s">
        <v>156</v>
      </c>
      <c r="C388" s="6">
        <v>302</v>
      </c>
      <c r="D388" s="42">
        <v>589225.75</v>
      </c>
      <c r="E388" s="42">
        <f>D388</f>
        <v>589225.75</v>
      </c>
      <c r="F388" s="42">
        <f>D388</f>
        <v>589225.75</v>
      </c>
      <c r="G388"/>
      <c r="H388"/>
      <c r="I388"/>
      <c r="J388"/>
      <c r="K388"/>
      <c r="L388"/>
    </row>
    <row r="389" spans="2:12" ht="16.5" thickBot="1" x14ac:dyDescent="0.3">
      <c r="B389" s="10" t="s">
        <v>157</v>
      </c>
      <c r="C389" s="6">
        <v>303</v>
      </c>
      <c r="D389" s="42">
        <v>7634258.4900000002</v>
      </c>
      <c r="E389" s="42">
        <f>D389</f>
        <v>7634258.4900000002</v>
      </c>
      <c r="F389" s="42">
        <f>D389</f>
        <v>7634258.4900000002</v>
      </c>
      <c r="G389"/>
      <c r="H389"/>
      <c r="I389"/>
      <c r="J389"/>
      <c r="K389"/>
      <c r="L389"/>
    </row>
    <row r="390" spans="2:12" ht="16.5" thickBot="1" x14ac:dyDescent="0.3">
      <c r="B390" s="10" t="s">
        <v>158</v>
      </c>
      <c r="C390" s="6">
        <v>304</v>
      </c>
      <c r="D390" s="42"/>
      <c r="E390" s="42"/>
      <c r="F390" s="42"/>
      <c r="G390"/>
      <c r="H390"/>
      <c r="I390"/>
      <c r="J390"/>
      <c r="K390"/>
      <c r="L390"/>
    </row>
    <row r="391" spans="2:12" ht="16.5" thickBot="1" x14ac:dyDescent="0.3">
      <c r="B391" s="10" t="s">
        <v>159</v>
      </c>
      <c r="C391" s="6">
        <v>305</v>
      </c>
      <c r="D391" s="42">
        <v>1141488.92</v>
      </c>
      <c r="E391" s="42">
        <f>D391</f>
        <v>1141488.92</v>
      </c>
      <c r="F391" s="42">
        <f>E391</f>
        <v>1141488.92</v>
      </c>
      <c r="G391"/>
      <c r="H391"/>
      <c r="I391"/>
      <c r="J391"/>
      <c r="K391"/>
      <c r="L391"/>
    </row>
    <row r="392" spans="2:12" ht="16.5" thickBot="1" x14ac:dyDescent="0.3">
      <c r="B392" s="10" t="s">
        <v>160</v>
      </c>
      <c r="C392" s="6">
        <v>306</v>
      </c>
      <c r="D392" s="42">
        <v>21600</v>
      </c>
      <c r="E392" s="42">
        <f>D392</f>
        <v>21600</v>
      </c>
      <c r="F392" s="42">
        <f>E392</f>
        <v>21600</v>
      </c>
      <c r="G392"/>
      <c r="H392"/>
      <c r="I392"/>
      <c r="J392"/>
      <c r="K392"/>
      <c r="L392"/>
    </row>
    <row r="393" spans="2:12" ht="32.25" thickBot="1" x14ac:dyDescent="0.3">
      <c r="B393" s="10" t="s">
        <v>161</v>
      </c>
      <c r="C393" s="6">
        <v>307</v>
      </c>
      <c r="D393" s="42"/>
      <c r="E393" s="42"/>
      <c r="F393" s="42"/>
    </row>
    <row r="394" spans="2:12" ht="79.5" thickBot="1" x14ac:dyDescent="0.3">
      <c r="B394" s="10" t="s">
        <v>162</v>
      </c>
      <c r="C394" s="6">
        <v>308</v>
      </c>
      <c r="D394" s="42">
        <v>4572111.37</v>
      </c>
      <c r="E394" s="42">
        <f>D394</f>
        <v>4572111.37</v>
      </c>
      <c r="F394" s="42">
        <f>E394</f>
        <v>4572111.37</v>
      </c>
    </row>
    <row r="395" spans="2:12" ht="32.25" thickBot="1" x14ac:dyDescent="0.3">
      <c r="B395" s="10" t="s">
        <v>163</v>
      </c>
      <c r="C395" s="6">
        <v>309</v>
      </c>
      <c r="D395" s="42"/>
      <c r="E395" s="42"/>
      <c r="F395" s="42"/>
    </row>
    <row r="396" spans="2:12" ht="26.25" customHeight="1" thickBot="1" x14ac:dyDescent="0.3">
      <c r="B396" s="10" t="s">
        <v>164</v>
      </c>
      <c r="C396" s="6">
        <v>310</v>
      </c>
      <c r="D396" s="42">
        <v>117911.66</v>
      </c>
      <c r="E396" s="42">
        <f>D396</f>
        <v>117911.66</v>
      </c>
      <c r="F396" s="42">
        <f>D396</f>
        <v>117911.66</v>
      </c>
    </row>
    <row r="397" spans="2:12" ht="95.25" customHeight="1" thickBot="1" x14ac:dyDescent="0.3">
      <c r="B397" s="10" t="s">
        <v>165</v>
      </c>
      <c r="C397" s="6">
        <v>400</v>
      </c>
      <c r="D397" s="42"/>
      <c r="E397" s="42"/>
      <c r="F397" s="42"/>
    </row>
    <row r="398" spans="2:12" ht="48" thickBot="1" x14ac:dyDescent="0.3">
      <c r="B398" s="10" t="s">
        <v>166</v>
      </c>
      <c r="C398" s="6">
        <v>500</v>
      </c>
      <c r="D398" s="42"/>
      <c r="E398" s="42"/>
      <c r="F398" s="42"/>
    </row>
    <row r="399" spans="2:12" ht="48" thickBot="1" x14ac:dyDescent="0.3">
      <c r="B399" s="10" t="s">
        <v>167</v>
      </c>
      <c r="C399" s="6">
        <v>600</v>
      </c>
      <c r="D399" s="42">
        <f>D383-D384+D385</f>
        <v>14163505.73</v>
      </c>
      <c r="E399" s="42">
        <f t="shared" ref="E399:F399" si="24">E383-E384+E385</f>
        <v>14163505.73</v>
      </c>
      <c r="F399" s="42">
        <f t="shared" si="24"/>
        <v>14163505.73</v>
      </c>
    </row>
    <row r="400" spans="2:12" ht="16.5" thickBot="1" x14ac:dyDescent="0.3">
      <c r="B400" s="13"/>
    </row>
    <row r="401" spans="2:15" ht="31.5" customHeight="1" thickBot="1" x14ac:dyDescent="0.3">
      <c r="B401" s="102" t="s">
        <v>144</v>
      </c>
      <c r="C401" s="102" t="s">
        <v>5</v>
      </c>
      <c r="D401" s="105" t="s">
        <v>168</v>
      </c>
      <c r="E401" s="106"/>
      <c r="F401" s="107"/>
      <c r="G401" s="105" t="s">
        <v>169</v>
      </c>
      <c r="H401" s="106"/>
      <c r="I401" s="107"/>
      <c r="J401" s="105" t="s">
        <v>170</v>
      </c>
      <c r="K401" s="106"/>
      <c r="L401" s="107"/>
      <c r="M401" s="111" t="s">
        <v>6</v>
      </c>
      <c r="N401" s="112"/>
      <c r="O401" s="113"/>
    </row>
    <row r="402" spans="2:15" ht="26.25" thickBot="1" x14ac:dyDescent="0.3">
      <c r="B402" s="103"/>
      <c r="C402" s="103"/>
      <c r="D402" s="39" t="s">
        <v>192</v>
      </c>
      <c r="E402" s="39" t="s">
        <v>193</v>
      </c>
      <c r="F402" s="39" t="s">
        <v>238</v>
      </c>
      <c r="G402" s="39" t="s">
        <v>192</v>
      </c>
      <c r="H402" s="39" t="s">
        <v>193</v>
      </c>
      <c r="I402" s="39" t="s">
        <v>238</v>
      </c>
      <c r="J402" s="39" t="s">
        <v>192</v>
      </c>
      <c r="K402" s="39" t="s">
        <v>193</v>
      </c>
      <c r="L402" s="39" t="s">
        <v>238</v>
      </c>
      <c r="M402" s="30" t="s">
        <v>192</v>
      </c>
      <c r="N402" s="30" t="s">
        <v>193</v>
      </c>
      <c r="O402" s="30" t="s">
        <v>238</v>
      </c>
    </row>
    <row r="403" spans="2:15" ht="48.75" thickBot="1" x14ac:dyDescent="0.3">
      <c r="B403" s="104"/>
      <c r="C403" s="104"/>
      <c r="D403" s="38" t="s">
        <v>7</v>
      </c>
      <c r="E403" s="38" t="s">
        <v>8</v>
      </c>
      <c r="F403" s="38" t="s">
        <v>9</v>
      </c>
      <c r="G403" s="38" t="s">
        <v>7</v>
      </c>
      <c r="H403" s="38" t="s">
        <v>8</v>
      </c>
      <c r="I403" s="38" t="s">
        <v>9</v>
      </c>
      <c r="J403" s="38" t="s">
        <v>7</v>
      </c>
      <c r="K403" s="38" t="s">
        <v>8</v>
      </c>
      <c r="L403" s="38" t="s">
        <v>9</v>
      </c>
      <c r="M403" s="28" t="s">
        <v>7</v>
      </c>
      <c r="N403" s="28" t="s">
        <v>8</v>
      </c>
      <c r="O403" s="28" t="s">
        <v>9</v>
      </c>
    </row>
    <row r="404" spans="2:15" ht="16.5" thickBot="1" x14ac:dyDescent="0.3">
      <c r="B404" s="7">
        <v>1</v>
      </c>
      <c r="C404" s="6">
        <v>2</v>
      </c>
      <c r="D404" s="41">
        <v>3</v>
      </c>
      <c r="E404" s="41">
        <v>4</v>
      </c>
      <c r="F404" s="41">
        <v>5</v>
      </c>
      <c r="G404" s="41">
        <v>6</v>
      </c>
      <c r="H404" s="41">
        <v>7</v>
      </c>
      <c r="I404" s="41">
        <v>8</v>
      </c>
      <c r="J404" s="41">
        <v>9</v>
      </c>
      <c r="K404" s="41">
        <v>10</v>
      </c>
      <c r="L404" s="41">
        <v>11</v>
      </c>
      <c r="M404" s="41">
        <v>12</v>
      </c>
      <c r="N404" s="41">
        <v>13</v>
      </c>
      <c r="O404" s="41">
        <v>14</v>
      </c>
    </row>
    <row r="405" spans="2:15" ht="16.5" thickBot="1" x14ac:dyDescent="0.3">
      <c r="B405" s="7" t="s">
        <v>203</v>
      </c>
      <c r="C405" s="6">
        <v>1</v>
      </c>
      <c r="D405" s="36">
        <v>5</v>
      </c>
      <c r="E405" s="36">
        <v>5</v>
      </c>
      <c r="F405" s="36">
        <v>5</v>
      </c>
      <c r="G405" s="36">
        <v>12</v>
      </c>
      <c r="H405" s="36">
        <v>12</v>
      </c>
      <c r="I405" s="36">
        <v>12</v>
      </c>
      <c r="J405" s="36">
        <f>M405/G405/D405</f>
        <v>648.49233333333336</v>
      </c>
      <c r="K405" s="36">
        <f t="shared" ref="K405:L405" si="25">N405/H405/E405</f>
        <v>648.49233333333336</v>
      </c>
      <c r="L405" s="36">
        <f t="shared" si="25"/>
        <v>648.49233333333336</v>
      </c>
      <c r="M405" s="43">
        <v>38909.54</v>
      </c>
      <c r="N405" s="48">
        <f>M405</f>
        <v>38909.54</v>
      </c>
      <c r="O405" s="48">
        <f>M405</f>
        <v>38909.54</v>
      </c>
    </row>
    <row r="406" spans="2:15" ht="16.5" thickBot="1" x14ac:dyDescent="0.3">
      <c r="B406" s="7" t="s">
        <v>204</v>
      </c>
      <c r="C406" s="6">
        <v>2</v>
      </c>
      <c r="D406" s="36">
        <v>1</v>
      </c>
      <c r="E406" s="36">
        <v>1</v>
      </c>
      <c r="F406" s="36">
        <v>1</v>
      </c>
      <c r="G406" s="36">
        <v>12</v>
      </c>
      <c r="H406" s="36">
        <v>12</v>
      </c>
      <c r="I406" s="36">
        <v>12</v>
      </c>
      <c r="J406" s="36">
        <v>4000</v>
      </c>
      <c r="K406" s="36">
        <v>4000</v>
      </c>
      <c r="L406" s="36">
        <v>4000</v>
      </c>
      <c r="M406" s="43">
        <f t="shared" ref="M406" si="26">D406*G406*J406</f>
        <v>48000</v>
      </c>
      <c r="N406" s="48">
        <f t="shared" ref="N406" si="27">E406*H406*K406</f>
        <v>48000</v>
      </c>
      <c r="O406" s="48">
        <f t="shared" ref="O406" si="28">F406*I406*L406</f>
        <v>48000</v>
      </c>
    </row>
    <row r="407" spans="2:15" ht="16.5" thickBot="1" x14ac:dyDescent="0.3">
      <c r="B407" s="7"/>
      <c r="C407" s="6">
        <v>3</v>
      </c>
      <c r="D407" s="49"/>
      <c r="E407" s="49"/>
      <c r="F407" s="49"/>
      <c r="G407" s="49"/>
      <c r="H407" s="49"/>
      <c r="I407" s="49"/>
      <c r="J407" s="49"/>
      <c r="K407" s="49"/>
      <c r="L407" s="49"/>
      <c r="M407" s="43"/>
      <c r="N407" s="65"/>
      <c r="O407" s="65"/>
    </row>
    <row r="408" spans="2:15" ht="16.5" thickBot="1" x14ac:dyDescent="0.3">
      <c r="B408" s="7" t="s">
        <v>35</v>
      </c>
      <c r="C408" s="6">
        <v>9000</v>
      </c>
      <c r="D408" s="34" t="s">
        <v>32</v>
      </c>
      <c r="E408" s="34" t="s">
        <v>32</v>
      </c>
      <c r="F408" s="34" t="s">
        <v>32</v>
      </c>
      <c r="G408" s="34" t="s">
        <v>32</v>
      </c>
      <c r="H408" s="34" t="s">
        <v>32</v>
      </c>
      <c r="I408" s="34" t="s">
        <v>32</v>
      </c>
      <c r="J408" s="34" t="s">
        <v>32</v>
      </c>
      <c r="K408" s="34" t="s">
        <v>32</v>
      </c>
      <c r="L408" s="34" t="s">
        <v>32</v>
      </c>
      <c r="M408" s="43">
        <f>M405+M406+M407</f>
        <v>86909.540000000008</v>
      </c>
      <c r="N408" s="48">
        <f t="shared" ref="N408:O408" si="29">N405+N406+N407</f>
        <v>86909.540000000008</v>
      </c>
      <c r="O408" s="48">
        <f t="shared" si="29"/>
        <v>86909.540000000008</v>
      </c>
    </row>
    <row r="409" spans="2:15" ht="56.25" x14ac:dyDescent="0.25">
      <c r="B409" s="40" t="s">
        <v>171</v>
      </c>
    </row>
    <row r="410" spans="2:15" ht="15.75" x14ac:dyDescent="0.25">
      <c r="B410" s="4"/>
    </row>
    <row r="411" spans="2:15" ht="56.25" x14ac:dyDescent="0.25">
      <c r="B411" s="40" t="s">
        <v>172</v>
      </c>
    </row>
    <row r="412" spans="2:15" ht="16.5" thickBot="1" x14ac:dyDescent="0.3">
      <c r="B412" s="4"/>
    </row>
    <row r="413" spans="2:15" ht="31.5" customHeight="1" thickBot="1" x14ac:dyDescent="0.3">
      <c r="B413" s="102" t="s">
        <v>144</v>
      </c>
      <c r="C413" s="102" t="s">
        <v>5</v>
      </c>
      <c r="D413" s="105" t="s">
        <v>231</v>
      </c>
      <c r="E413" s="106"/>
      <c r="F413" s="107"/>
      <c r="G413" s="105" t="s">
        <v>174</v>
      </c>
      <c r="H413" s="106"/>
      <c r="I413" s="107"/>
      <c r="J413" s="105" t="s">
        <v>6</v>
      </c>
      <c r="K413" s="106"/>
      <c r="L413" s="107"/>
    </row>
    <row r="414" spans="2:15" ht="32.25" thickBot="1" x14ac:dyDescent="0.3">
      <c r="B414" s="103"/>
      <c r="C414" s="103"/>
      <c r="D414" s="34" t="s">
        <v>192</v>
      </c>
      <c r="E414" s="34" t="s">
        <v>193</v>
      </c>
      <c r="F414" s="34" t="s">
        <v>238</v>
      </c>
      <c r="G414" s="34" t="s">
        <v>192</v>
      </c>
      <c r="H414" s="34" t="s">
        <v>193</v>
      </c>
      <c r="I414" s="34" t="s">
        <v>238</v>
      </c>
      <c r="J414" s="34" t="s">
        <v>192</v>
      </c>
      <c r="K414" s="34" t="s">
        <v>193</v>
      </c>
      <c r="L414" s="34" t="s">
        <v>238</v>
      </c>
    </row>
    <row r="415" spans="2:15" ht="79.5" thickBot="1" x14ac:dyDescent="0.3">
      <c r="B415" s="104"/>
      <c r="C415" s="104"/>
      <c r="D415" s="34" t="s">
        <v>7</v>
      </c>
      <c r="E415" s="34" t="s">
        <v>8</v>
      </c>
      <c r="F415" s="34" t="s">
        <v>9</v>
      </c>
      <c r="G415" s="34" t="s">
        <v>7</v>
      </c>
      <c r="H415" s="34" t="s">
        <v>8</v>
      </c>
      <c r="I415" s="34" t="s">
        <v>9</v>
      </c>
      <c r="J415" s="34" t="s">
        <v>7</v>
      </c>
      <c r="K415" s="34" t="s">
        <v>8</v>
      </c>
      <c r="L415" s="34" t="s">
        <v>9</v>
      </c>
    </row>
    <row r="416" spans="2:15" ht="16.5" thickBot="1" x14ac:dyDescent="0.3">
      <c r="B416" s="7">
        <v>1</v>
      </c>
      <c r="C416" s="6">
        <v>2</v>
      </c>
      <c r="D416" s="41">
        <v>3</v>
      </c>
      <c r="E416" s="41">
        <v>4</v>
      </c>
      <c r="F416" s="41">
        <v>5</v>
      </c>
      <c r="G416" s="41">
        <v>6</v>
      </c>
      <c r="H416" s="41">
        <v>7</v>
      </c>
      <c r="I416" s="41">
        <v>8</v>
      </c>
      <c r="J416" s="41">
        <v>9</v>
      </c>
      <c r="K416" s="41">
        <v>10</v>
      </c>
      <c r="L416" s="41">
        <v>11</v>
      </c>
    </row>
    <row r="417" spans="2:13" ht="16.5" thickBot="1" x14ac:dyDescent="0.3">
      <c r="B417" s="81" t="s">
        <v>234</v>
      </c>
      <c r="C417" s="6">
        <v>1</v>
      </c>
      <c r="D417" s="36">
        <v>270</v>
      </c>
      <c r="E417" s="36">
        <v>270</v>
      </c>
      <c r="F417" s="36">
        <v>270</v>
      </c>
      <c r="G417" s="36">
        <f>J417/D417</f>
        <v>1139.984962962963</v>
      </c>
      <c r="H417" s="36">
        <f t="shared" ref="H417:I417" si="30">K417/E417</f>
        <v>1139.984962962963</v>
      </c>
      <c r="I417" s="36">
        <f t="shared" si="30"/>
        <v>1139.984962962963</v>
      </c>
      <c r="J417" s="36">
        <f>J420-J419-J418</f>
        <v>307795.94</v>
      </c>
      <c r="K417" s="36">
        <f t="shared" ref="K417:L417" si="31">K420-K419-K418</f>
        <v>307795.94</v>
      </c>
      <c r="L417" s="36">
        <f t="shared" si="31"/>
        <v>307795.94</v>
      </c>
    </row>
    <row r="418" spans="2:13" ht="16.5" thickBot="1" x14ac:dyDescent="0.3">
      <c r="B418" s="81" t="s">
        <v>256</v>
      </c>
      <c r="C418" s="6">
        <v>2</v>
      </c>
      <c r="D418" s="36">
        <v>4</v>
      </c>
      <c r="E418" s="36">
        <v>4</v>
      </c>
      <c r="F418" s="36">
        <v>4</v>
      </c>
      <c r="G418" s="49">
        <f>J418/D418</f>
        <v>32857.452499999999</v>
      </c>
      <c r="H418" s="36">
        <f t="shared" ref="H418:I419" si="32">K418/E418</f>
        <v>32857.452499999999</v>
      </c>
      <c r="I418" s="36">
        <f>L418/F418</f>
        <v>32857.452499999999</v>
      </c>
      <c r="J418" s="36">
        <v>131429.81</v>
      </c>
      <c r="K418" s="36">
        <f>J418</f>
        <v>131429.81</v>
      </c>
      <c r="L418" s="36">
        <f>J418</f>
        <v>131429.81</v>
      </c>
    </row>
    <row r="419" spans="2:13" ht="16.5" thickBot="1" x14ac:dyDescent="0.3">
      <c r="B419" s="7" t="s">
        <v>252</v>
      </c>
      <c r="C419" s="6">
        <v>3</v>
      </c>
      <c r="D419" s="49">
        <v>4</v>
      </c>
      <c r="E419" s="49">
        <v>4</v>
      </c>
      <c r="F419" s="49">
        <v>4</v>
      </c>
      <c r="G419" s="49">
        <f>J419/D419</f>
        <v>37500</v>
      </c>
      <c r="H419" s="49">
        <f t="shared" si="32"/>
        <v>37500</v>
      </c>
      <c r="I419" s="49">
        <f t="shared" si="32"/>
        <v>37500</v>
      </c>
      <c r="J419" s="49">
        <v>150000</v>
      </c>
      <c r="K419" s="49">
        <v>150000</v>
      </c>
      <c r="L419" s="49">
        <v>150000</v>
      </c>
    </row>
    <row r="420" spans="2:13" ht="16.5" thickBot="1" x14ac:dyDescent="0.3">
      <c r="B420" s="7" t="s">
        <v>35</v>
      </c>
      <c r="C420" s="6">
        <v>9000</v>
      </c>
      <c r="D420" s="34" t="s">
        <v>32</v>
      </c>
      <c r="E420" s="34" t="s">
        <v>32</v>
      </c>
      <c r="F420" s="34" t="s">
        <v>32</v>
      </c>
      <c r="G420" s="34" t="s">
        <v>32</v>
      </c>
      <c r="H420" s="34" t="s">
        <v>32</v>
      </c>
      <c r="I420" s="34" t="s">
        <v>32</v>
      </c>
      <c r="J420" s="36">
        <v>589225.75</v>
      </c>
      <c r="K420" s="36">
        <f>J420</f>
        <v>589225.75</v>
      </c>
      <c r="L420" s="36">
        <f>K420</f>
        <v>589225.75</v>
      </c>
    </row>
    <row r="421" spans="2:13" ht="15.75" x14ac:dyDescent="0.25">
      <c r="B421" s="4"/>
    </row>
    <row r="422" spans="2:13" ht="15.75" x14ac:dyDescent="0.25">
      <c r="B422" s="4"/>
      <c r="M422" s="33"/>
    </row>
    <row r="423" spans="2:13" ht="15.75" x14ac:dyDescent="0.25">
      <c r="B423" s="4"/>
    </row>
    <row r="424" spans="2:13" ht="15.75" x14ac:dyDescent="0.25">
      <c r="B424" s="4"/>
    </row>
    <row r="425" spans="2:13" ht="15.75" x14ac:dyDescent="0.25">
      <c r="B425" s="4"/>
    </row>
    <row r="426" spans="2:13" ht="56.25" x14ac:dyDescent="0.25">
      <c r="B426" s="40" t="s">
        <v>175</v>
      </c>
    </row>
    <row r="427" spans="2:13" ht="16.5" thickBot="1" x14ac:dyDescent="0.3">
      <c r="B427" s="4"/>
    </row>
    <row r="428" spans="2:13" ht="31.5" customHeight="1" thickBot="1" x14ac:dyDescent="0.3">
      <c r="B428" s="102" t="s">
        <v>144</v>
      </c>
      <c r="C428" s="102" t="s">
        <v>5</v>
      </c>
      <c r="D428" s="105" t="s">
        <v>176</v>
      </c>
      <c r="E428" s="106"/>
      <c r="F428" s="107"/>
      <c r="G428" s="105" t="s">
        <v>177</v>
      </c>
      <c r="H428" s="106"/>
      <c r="I428" s="107"/>
      <c r="J428" s="105" t="s">
        <v>6</v>
      </c>
      <c r="K428" s="106"/>
      <c r="L428" s="107"/>
    </row>
    <row r="429" spans="2:13" ht="32.25" thickBot="1" x14ac:dyDescent="0.3">
      <c r="B429" s="103"/>
      <c r="C429" s="103"/>
      <c r="D429" s="34" t="s">
        <v>222</v>
      </c>
      <c r="E429" s="34" t="s">
        <v>193</v>
      </c>
      <c r="F429" s="34" t="s">
        <v>238</v>
      </c>
      <c r="G429" s="34" t="s">
        <v>192</v>
      </c>
      <c r="H429" s="34" t="s">
        <v>193</v>
      </c>
      <c r="I429" s="34" t="s">
        <v>238</v>
      </c>
      <c r="J429" s="34" t="s">
        <v>192</v>
      </c>
      <c r="K429" s="34" t="s">
        <v>193</v>
      </c>
      <c r="L429" s="34" t="s">
        <v>238</v>
      </c>
    </row>
    <row r="430" spans="2:13" ht="79.5" thickBot="1" x14ac:dyDescent="0.3">
      <c r="B430" s="104"/>
      <c r="C430" s="104"/>
      <c r="D430" s="34" t="s">
        <v>7</v>
      </c>
      <c r="E430" s="34" t="s">
        <v>8</v>
      </c>
      <c r="F430" s="34" t="s">
        <v>9</v>
      </c>
      <c r="G430" s="34" t="s">
        <v>7</v>
      </c>
      <c r="H430" s="34" t="s">
        <v>8</v>
      </c>
      <c r="I430" s="34" t="s">
        <v>9</v>
      </c>
      <c r="J430" s="34" t="s">
        <v>7</v>
      </c>
      <c r="K430" s="34" t="s">
        <v>8</v>
      </c>
      <c r="L430" s="34" t="s">
        <v>9</v>
      </c>
    </row>
    <row r="431" spans="2:13" ht="16.5" thickBot="1" x14ac:dyDescent="0.3">
      <c r="B431" s="7">
        <v>1</v>
      </c>
      <c r="C431" s="6">
        <v>2</v>
      </c>
      <c r="D431" s="41">
        <v>3</v>
      </c>
      <c r="E431" s="41">
        <v>4</v>
      </c>
      <c r="F431" s="41">
        <v>5</v>
      </c>
      <c r="G431" s="41">
        <v>6</v>
      </c>
      <c r="H431" s="41">
        <v>7</v>
      </c>
      <c r="I431" s="41">
        <v>8</v>
      </c>
      <c r="J431" s="41">
        <v>9</v>
      </c>
      <c r="K431" s="41">
        <v>10</v>
      </c>
      <c r="L431" s="41">
        <v>11</v>
      </c>
    </row>
    <row r="432" spans="2:13" ht="16.5" thickBot="1" x14ac:dyDescent="0.3">
      <c r="B432" s="47" t="s">
        <v>205</v>
      </c>
      <c r="C432" s="6">
        <v>1</v>
      </c>
      <c r="D432" s="34">
        <v>1719.6837</v>
      </c>
      <c r="E432" s="34">
        <f>D432</f>
        <v>1719.6837</v>
      </c>
      <c r="F432" s="34">
        <f>E432</f>
        <v>1719.6837</v>
      </c>
      <c r="G432" s="34">
        <v>3062.89</v>
      </c>
      <c r="H432" s="34">
        <f>G432</f>
        <v>3062.89</v>
      </c>
      <c r="I432" s="34">
        <f>H432</f>
        <v>3062.89</v>
      </c>
      <c r="J432" s="57">
        <f>D432*G432</f>
        <v>5267202.0078929998</v>
      </c>
      <c r="K432" s="57">
        <f>E432*H432</f>
        <v>5267202.0078929998</v>
      </c>
      <c r="L432" s="57">
        <f>F432*I432</f>
        <v>5267202.0078929998</v>
      </c>
    </row>
    <row r="433" spans="2:15" ht="16.5" thickBot="1" x14ac:dyDescent="0.3">
      <c r="B433" s="47" t="s">
        <v>206</v>
      </c>
      <c r="C433" s="6">
        <v>2</v>
      </c>
      <c r="D433" s="34">
        <v>165.11</v>
      </c>
      <c r="E433" s="34">
        <f t="shared" ref="E433:F437" si="33">D433</f>
        <v>165.11</v>
      </c>
      <c r="F433" s="34">
        <f t="shared" si="33"/>
        <v>165.11</v>
      </c>
      <c r="G433" s="34">
        <v>3062.89</v>
      </c>
      <c r="H433" s="34">
        <f t="shared" ref="H433:I437" si="34">G433</f>
        <v>3062.89</v>
      </c>
      <c r="I433" s="34">
        <f t="shared" si="34"/>
        <v>3062.89</v>
      </c>
      <c r="J433" s="57">
        <f t="shared" ref="J433:J434" si="35">D433*G433</f>
        <v>505713.76790000004</v>
      </c>
      <c r="K433" s="57">
        <f t="shared" ref="K433:K437" si="36">E433*H433</f>
        <v>505713.76790000004</v>
      </c>
      <c r="L433" s="57">
        <f t="shared" ref="L433:L437" si="37">F433*I433</f>
        <v>505713.76790000004</v>
      </c>
    </row>
    <row r="434" spans="2:15" ht="16.5" thickBot="1" x14ac:dyDescent="0.3">
      <c r="B434" s="47" t="s">
        <v>207</v>
      </c>
      <c r="C434" s="6">
        <v>3</v>
      </c>
      <c r="D434" s="34">
        <v>2692</v>
      </c>
      <c r="E434" s="34">
        <f t="shared" si="33"/>
        <v>2692</v>
      </c>
      <c r="F434" s="34">
        <f t="shared" si="33"/>
        <v>2692</v>
      </c>
      <c r="G434" s="34">
        <v>63.36</v>
      </c>
      <c r="H434" s="34">
        <f t="shared" si="34"/>
        <v>63.36</v>
      </c>
      <c r="I434" s="34">
        <f t="shared" si="34"/>
        <v>63.36</v>
      </c>
      <c r="J434" s="57">
        <f t="shared" si="35"/>
        <v>170565.12</v>
      </c>
      <c r="K434" s="57">
        <f t="shared" si="36"/>
        <v>170565.12</v>
      </c>
      <c r="L434" s="57">
        <f t="shared" si="37"/>
        <v>170565.12</v>
      </c>
    </row>
    <row r="435" spans="2:15" ht="16.5" thickBot="1" x14ac:dyDescent="0.3">
      <c r="B435" s="47" t="s">
        <v>208</v>
      </c>
      <c r="C435" s="6">
        <v>4</v>
      </c>
      <c r="D435" s="34">
        <v>157.91999999999999</v>
      </c>
      <c r="E435" s="34">
        <f t="shared" si="33"/>
        <v>157.91999999999999</v>
      </c>
      <c r="F435" s="34">
        <f t="shared" si="33"/>
        <v>157.91999999999999</v>
      </c>
      <c r="G435" s="34">
        <v>5514.82</v>
      </c>
      <c r="H435" s="34">
        <f t="shared" si="34"/>
        <v>5514.82</v>
      </c>
      <c r="I435" s="34">
        <f t="shared" si="34"/>
        <v>5514.82</v>
      </c>
      <c r="J435" s="57">
        <f>D435*G435</f>
        <v>870900.37439999986</v>
      </c>
      <c r="K435" s="57">
        <f t="shared" si="36"/>
        <v>870900.37439999986</v>
      </c>
      <c r="L435" s="57">
        <f t="shared" si="37"/>
        <v>870900.37439999986</v>
      </c>
    </row>
    <row r="436" spans="2:15" ht="16.5" thickBot="1" x14ac:dyDescent="0.3">
      <c r="B436" s="47" t="s">
        <v>209</v>
      </c>
      <c r="C436" s="6">
        <v>5</v>
      </c>
      <c r="D436" s="34">
        <v>3712</v>
      </c>
      <c r="E436" s="34">
        <f t="shared" si="33"/>
        <v>3712</v>
      </c>
      <c r="F436" s="34">
        <f t="shared" si="33"/>
        <v>3712</v>
      </c>
      <c r="G436" s="34">
        <v>33.5</v>
      </c>
      <c r="H436" s="34">
        <f t="shared" si="34"/>
        <v>33.5</v>
      </c>
      <c r="I436" s="34">
        <f t="shared" si="34"/>
        <v>33.5</v>
      </c>
      <c r="J436" s="57">
        <f>D436*G436</f>
        <v>124352</v>
      </c>
      <c r="K436" s="57">
        <f t="shared" si="36"/>
        <v>124352</v>
      </c>
      <c r="L436" s="57">
        <f t="shared" si="37"/>
        <v>124352</v>
      </c>
    </row>
    <row r="437" spans="2:15" ht="16.5" thickBot="1" x14ac:dyDescent="0.3">
      <c r="B437" s="47" t="s">
        <v>210</v>
      </c>
      <c r="C437" s="6">
        <v>6</v>
      </c>
      <c r="D437" s="34">
        <v>5459</v>
      </c>
      <c r="E437" s="34">
        <f t="shared" si="33"/>
        <v>5459</v>
      </c>
      <c r="F437" s="34">
        <f t="shared" si="33"/>
        <v>5459</v>
      </c>
      <c r="G437" s="34">
        <v>38.97</v>
      </c>
      <c r="H437" s="34">
        <f t="shared" si="34"/>
        <v>38.97</v>
      </c>
      <c r="I437" s="34">
        <f t="shared" si="34"/>
        <v>38.97</v>
      </c>
      <c r="J437" s="57">
        <f>D437*G437</f>
        <v>212737.22999999998</v>
      </c>
      <c r="K437" s="57">
        <f t="shared" si="36"/>
        <v>212737.22999999998</v>
      </c>
      <c r="L437" s="57">
        <f t="shared" si="37"/>
        <v>212737.22999999998</v>
      </c>
    </row>
    <row r="438" spans="2:15" ht="16.5" thickBot="1" x14ac:dyDescent="0.3">
      <c r="B438" s="47" t="s">
        <v>211</v>
      </c>
      <c r="C438" s="6">
        <v>7</v>
      </c>
      <c r="D438" s="34">
        <f t="shared" ref="D438:F438" si="38">J438/G438</f>
        <v>404.99970639308094</v>
      </c>
      <c r="E438" s="34">
        <f t="shared" si="38"/>
        <v>404.99970639308094</v>
      </c>
      <c r="F438" s="34">
        <f t="shared" si="38"/>
        <v>404.99970639308094</v>
      </c>
      <c r="G438" s="34">
        <v>1192.07</v>
      </c>
      <c r="H438" s="34">
        <v>1192.07</v>
      </c>
      <c r="I438" s="34">
        <v>1192.07</v>
      </c>
      <c r="J438" s="57">
        <v>482788</v>
      </c>
      <c r="K438" s="57">
        <v>482788</v>
      </c>
      <c r="L438" s="57">
        <v>482788</v>
      </c>
    </row>
    <row r="439" spans="2:15" ht="16.5" thickBot="1" x14ac:dyDescent="0.3">
      <c r="B439" s="7" t="s">
        <v>35</v>
      </c>
      <c r="C439" s="6">
        <v>9000</v>
      </c>
      <c r="D439" s="34" t="s">
        <v>32</v>
      </c>
      <c r="E439" s="34" t="s">
        <v>32</v>
      </c>
      <c r="F439" s="34" t="s">
        <v>32</v>
      </c>
      <c r="G439" s="34" t="s">
        <v>32</v>
      </c>
      <c r="H439" s="34" t="s">
        <v>32</v>
      </c>
      <c r="I439" s="34" t="s">
        <v>32</v>
      </c>
      <c r="J439" s="57">
        <f>J432+J433+J434+J435+J436+J437+J438-0.01</f>
        <v>7634258.4901930001</v>
      </c>
      <c r="K439" s="57">
        <f>K432+K433+K434+K435+K436+K437+K438-0.01</f>
        <v>7634258.4901930001</v>
      </c>
      <c r="L439" s="57">
        <f>L432+L433+L434+L435+L436+L437+L438-0.01</f>
        <v>7634258.4901930001</v>
      </c>
    </row>
    <row r="440" spans="2:15" ht="15.75" x14ac:dyDescent="0.25">
      <c r="B440" s="4"/>
    </row>
    <row r="441" spans="2:15" ht="56.25" x14ac:dyDescent="0.25">
      <c r="B441" s="40" t="s">
        <v>178</v>
      </c>
    </row>
    <row r="442" spans="2:15" ht="16.5" thickBot="1" x14ac:dyDescent="0.3">
      <c r="B442" s="4"/>
    </row>
    <row r="443" spans="2:15" ht="47.25" customHeight="1" thickBot="1" x14ac:dyDescent="0.3">
      <c r="B443" s="114" t="s">
        <v>130</v>
      </c>
      <c r="C443" s="114" t="s">
        <v>5</v>
      </c>
      <c r="D443" s="105" t="s">
        <v>179</v>
      </c>
      <c r="E443" s="106"/>
      <c r="F443" s="107"/>
      <c r="G443" s="105" t="s">
        <v>180</v>
      </c>
      <c r="H443" s="106"/>
      <c r="I443" s="107"/>
      <c r="J443" s="105" t="s">
        <v>181</v>
      </c>
      <c r="K443" s="106"/>
      <c r="L443" s="107"/>
      <c r="M443" s="111" t="s">
        <v>6</v>
      </c>
      <c r="N443" s="112"/>
      <c r="O443" s="113"/>
    </row>
    <row r="444" spans="2:15" ht="26.25" thickBot="1" x14ac:dyDescent="0.3">
      <c r="B444" s="115"/>
      <c r="C444" s="115"/>
      <c r="D444" s="39" t="s">
        <v>192</v>
      </c>
      <c r="E444" s="39" t="s">
        <v>193</v>
      </c>
      <c r="F444" s="39" t="s">
        <v>238</v>
      </c>
      <c r="G444" s="39" t="s">
        <v>192</v>
      </c>
      <c r="H444" s="39" t="s">
        <v>193</v>
      </c>
      <c r="I444" s="39" t="s">
        <v>238</v>
      </c>
      <c r="J444" s="39" t="s">
        <v>192</v>
      </c>
      <c r="K444" s="39" t="s">
        <v>193</v>
      </c>
      <c r="L444" s="39" t="s">
        <v>238</v>
      </c>
      <c r="M444" s="30" t="s">
        <v>192</v>
      </c>
      <c r="N444" s="30" t="s">
        <v>193</v>
      </c>
      <c r="O444" s="30" t="s">
        <v>238</v>
      </c>
    </row>
    <row r="445" spans="2:15" ht="48.75" thickBot="1" x14ac:dyDescent="0.3">
      <c r="B445" s="116"/>
      <c r="C445" s="116"/>
      <c r="D445" s="38" t="s">
        <v>7</v>
      </c>
      <c r="E445" s="38" t="s">
        <v>8</v>
      </c>
      <c r="F445" s="38" t="s">
        <v>9</v>
      </c>
      <c r="G445" s="38" t="s">
        <v>7</v>
      </c>
      <c r="H445" s="38" t="s">
        <v>8</v>
      </c>
      <c r="I445" s="38" t="s">
        <v>9</v>
      </c>
      <c r="J445" s="38" t="s">
        <v>7</v>
      </c>
      <c r="K445" s="38" t="s">
        <v>8</v>
      </c>
      <c r="L445" s="38" t="s">
        <v>9</v>
      </c>
      <c r="M445" s="28" t="s">
        <v>7</v>
      </c>
      <c r="N445" s="28" t="s">
        <v>8</v>
      </c>
      <c r="O445" s="28" t="s">
        <v>9</v>
      </c>
    </row>
    <row r="446" spans="2:15" ht="16.5" thickBot="1" x14ac:dyDescent="0.3">
      <c r="B446" s="7">
        <v>1</v>
      </c>
      <c r="C446" s="6">
        <v>2</v>
      </c>
      <c r="D446" s="41">
        <v>3</v>
      </c>
      <c r="E446" s="41">
        <v>4</v>
      </c>
      <c r="F446" s="41">
        <v>5</v>
      </c>
      <c r="G446" s="41">
        <v>6</v>
      </c>
      <c r="H446" s="41">
        <v>7</v>
      </c>
      <c r="I446" s="41">
        <v>8</v>
      </c>
      <c r="J446" s="41">
        <v>9</v>
      </c>
      <c r="K446" s="41">
        <v>10</v>
      </c>
      <c r="L446" s="41">
        <v>11</v>
      </c>
      <c r="M446" s="41">
        <v>12</v>
      </c>
      <c r="N446" s="41">
        <v>13</v>
      </c>
      <c r="O446" s="41">
        <v>14</v>
      </c>
    </row>
    <row r="447" spans="2:15" ht="16.5" thickBot="1" x14ac:dyDescent="0.3">
      <c r="B447" s="7"/>
      <c r="C447" s="6">
        <v>1</v>
      </c>
      <c r="D447" s="36"/>
      <c r="E447" s="36"/>
      <c r="F447" s="36"/>
      <c r="G447" s="36"/>
      <c r="H447" s="36"/>
      <c r="I447" s="36"/>
      <c r="J447" s="36"/>
      <c r="K447" s="36"/>
      <c r="L447" s="36"/>
      <c r="M447" s="17"/>
      <c r="N447" s="17"/>
      <c r="O447" s="17"/>
    </row>
    <row r="448" spans="2:15" ht="16.5" thickBot="1" x14ac:dyDescent="0.3">
      <c r="B448" s="7"/>
      <c r="C448" s="6">
        <v>2</v>
      </c>
      <c r="D448" s="36"/>
      <c r="E448" s="36"/>
      <c r="F448" s="36"/>
      <c r="G448" s="36"/>
      <c r="H448" s="36"/>
      <c r="I448" s="36"/>
      <c r="J448" s="36"/>
      <c r="K448" s="36"/>
      <c r="L448" s="36"/>
      <c r="M448" s="17"/>
      <c r="N448" s="17"/>
      <c r="O448" s="17"/>
    </row>
    <row r="449" spans="2:15" ht="16.5" thickBot="1" x14ac:dyDescent="0.3">
      <c r="B449" s="7"/>
      <c r="C449" s="6"/>
      <c r="D449" s="34"/>
      <c r="E449" s="34"/>
      <c r="F449" s="34"/>
      <c r="G449" s="34"/>
      <c r="H449" s="34"/>
      <c r="I449" s="34"/>
      <c r="J449" s="34"/>
      <c r="K449" s="34"/>
      <c r="L449" s="34"/>
      <c r="M449" s="6"/>
      <c r="N449" s="6"/>
      <c r="O449" s="6"/>
    </row>
    <row r="450" spans="2:15" ht="16.5" thickBot="1" x14ac:dyDescent="0.3">
      <c r="B450" s="7" t="s">
        <v>35</v>
      </c>
      <c r="C450" s="6">
        <v>9000</v>
      </c>
      <c r="D450" s="34" t="s">
        <v>32</v>
      </c>
      <c r="E450" s="34" t="s">
        <v>32</v>
      </c>
      <c r="F450" s="34" t="s">
        <v>32</v>
      </c>
      <c r="G450" s="34" t="s">
        <v>32</v>
      </c>
      <c r="H450" s="34" t="s">
        <v>32</v>
      </c>
      <c r="I450" s="34" t="s">
        <v>32</v>
      </c>
      <c r="J450" s="34" t="s">
        <v>32</v>
      </c>
      <c r="K450" s="34" t="s">
        <v>32</v>
      </c>
      <c r="L450" s="34" t="s">
        <v>32</v>
      </c>
      <c r="M450" s="17"/>
      <c r="N450" s="17"/>
      <c r="O450" s="17"/>
    </row>
    <row r="451" spans="2:15" ht="15.75" x14ac:dyDescent="0.25">
      <c r="B451" s="4"/>
    </row>
    <row r="452" spans="2:15" ht="56.25" x14ac:dyDescent="0.25">
      <c r="B452" s="40" t="s">
        <v>182</v>
      </c>
    </row>
    <row r="453" spans="2:15" ht="16.5" thickBot="1" x14ac:dyDescent="0.3">
      <c r="B453" s="4"/>
    </row>
    <row r="454" spans="2:15" ht="16.5" thickBot="1" x14ac:dyDescent="0.3">
      <c r="B454" s="102" t="s">
        <v>130</v>
      </c>
      <c r="C454" s="102" t="s">
        <v>5</v>
      </c>
      <c r="D454" s="105" t="s">
        <v>183</v>
      </c>
      <c r="E454" s="106"/>
      <c r="F454" s="107"/>
      <c r="G454" s="105" t="s">
        <v>184</v>
      </c>
      <c r="H454" s="106"/>
      <c r="I454" s="107"/>
      <c r="J454" s="111" t="s">
        <v>6</v>
      </c>
      <c r="K454" s="112"/>
      <c r="L454" s="112"/>
      <c r="M454" s="113"/>
    </row>
    <row r="455" spans="2:15" ht="32.25" thickBot="1" x14ac:dyDescent="0.3">
      <c r="B455" s="103"/>
      <c r="C455" s="103"/>
      <c r="D455" s="34" t="s">
        <v>192</v>
      </c>
      <c r="E455" s="34" t="s">
        <v>193</v>
      </c>
      <c r="F455" s="34" t="s">
        <v>238</v>
      </c>
      <c r="G455" s="34" t="s">
        <v>192</v>
      </c>
      <c r="H455" s="34" t="s">
        <v>193</v>
      </c>
      <c r="I455" s="34" t="s">
        <v>238</v>
      </c>
      <c r="J455" s="34" t="s">
        <v>192</v>
      </c>
      <c r="K455" s="34" t="s">
        <v>193</v>
      </c>
      <c r="L455" s="34" t="s">
        <v>238</v>
      </c>
      <c r="M455" s="31"/>
    </row>
    <row r="456" spans="2:15" ht="79.5" thickBot="1" x14ac:dyDescent="0.3">
      <c r="B456" s="104"/>
      <c r="C456" s="104"/>
      <c r="D456" s="34" t="s">
        <v>7</v>
      </c>
      <c r="E456" s="34" t="s">
        <v>8</v>
      </c>
      <c r="F456" s="34" t="s">
        <v>9</v>
      </c>
      <c r="G456" s="34" t="s">
        <v>7</v>
      </c>
      <c r="H456" s="34" t="s">
        <v>8</v>
      </c>
      <c r="I456" s="34" t="s">
        <v>9</v>
      </c>
      <c r="J456" s="34" t="s">
        <v>7</v>
      </c>
      <c r="K456" s="34" t="s">
        <v>8</v>
      </c>
      <c r="L456" s="34" t="s">
        <v>9</v>
      </c>
      <c r="M456" s="31"/>
    </row>
    <row r="457" spans="2:15" ht="16.5" thickBot="1" x14ac:dyDescent="0.3">
      <c r="B457" s="7">
        <v>1</v>
      </c>
      <c r="C457" s="6">
        <v>2</v>
      </c>
      <c r="D457" s="41">
        <v>3</v>
      </c>
      <c r="E457" s="41">
        <v>4</v>
      </c>
      <c r="F457" s="41">
        <v>5</v>
      </c>
      <c r="G457" s="41">
        <v>6</v>
      </c>
      <c r="H457" s="41">
        <v>7</v>
      </c>
      <c r="I457" s="41">
        <v>8</v>
      </c>
      <c r="J457" s="41">
        <v>9</v>
      </c>
      <c r="K457" s="41">
        <v>10</v>
      </c>
      <c r="L457" s="41">
        <v>11</v>
      </c>
      <c r="M457" s="31"/>
    </row>
    <row r="458" spans="2:15" ht="32.25" thickBot="1" x14ac:dyDescent="0.3">
      <c r="B458" s="79" t="s">
        <v>249</v>
      </c>
      <c r="C458" s="6">
        <v>2</v>
      </c>
      <c r="D458" s="34" t="s">
        <v>213</v>
      </c>
      <c r="E458" s="34" t="s">
        <v>213</v>
      </c>
      <c r="F458" s="34" t="s">
        <v>213</v>
      </c>
      <c r="G458" s="34">
        <v>7</v>
      </c>
      <c r="H458" s="34">
        <v>7</v>
      </c>
      <c r="I458" s="34">
        <v>7</v>
      </c>
      <c r="J458" s="94">
        <v>195080</v>
      </c>
      <c r="K458" s="94">
        <v>195080</v>
      </c>
      <c r="L458" s="94">
        <v>195080</v>
      </c>
      <c r="M458" s="31"/>
    </row>
    <row r="459" spans="2:15" ht="32.25" thickBot="1" x14ac:dyDescent="0.3">
      <c r="B459" s="54" t="s">
        <v>215</v>
      </c>
      <c r="C459" s="6">
        <v>4</v>
      </c>
      <c r="D459" s="34" t="s">
        <v>213</v>
      </c>
      <c r="E459" s="34" t="s">
        <v>213</v>
      </c>
      <c r="F459" s="34" t="s">
        <v>213</v>
      </c>
      <c r="G459" s="34">
        <v>5</v>
      </c>
      <c r="H459" s="34">
        <v>5</v>
      </c>
      <c r="I459" s="34">
        <v>5</v>
      </c>
      <c r="J459" s="94">
        <v>285250</v>
      </c>
      <c r="K459" s="94">
        <v>285250</v>
      </c>
      <c r="L459" s="94">
        <v>285250</v>
      </c>
      <c r="M459" s="31"/>
    </row>
    <row r="460" spans="2:15" ht="32.25" thickBot="1" x14ac:dyDescent="0.3">
      <c r="B460" s="79" t="s">
        <v>230</v>
      </c>
      <c r="C460" s="6">
        <v>5</v>
      </c>
      <c r="D460" s="34" t="s">
        <v>213</v>
      </c>
      <c r="E460" s="34" t="s">
        <v>213</v>
      </c>
      <c r="F460" s="34" t="s">
        <v>213</v>
      </c>
      <c r="G460" s="34">
        <v>5</v>
      </c>
      <c r="H460" s="34">
        <v>5</v>
      </c>
      <c r="I460" s="34">
        <v>5</v>
      </c>
      <c r="J460" s="94">
        <v>228060</v>
      </c>
      <c r="K460" s="94">
        <v>228060</v>
      </c>
      <c r="L460" s="94">
        <v>228060</v>
      </c>
      <c r="M460" s="31"/>
    </row>
    <row r="461" spans="2:15" ht="32.25" thickBot="1" x14ac:dyDescent="0.3">
      <c r="B461" s="54" t="s">
        <v>229</v>
      </c>
      <c r="C461" s="6">
        <v>6</v>
      </c>
      <c r="D461" s="34" t="s">
        <v>213</v>
      </c>
      <c r="E461" s="34" t="s">
        <v>213</v>
      </c>
      <c r="F461" s="34" t="s">
        <v>213</v>
      </c>
      <c r="G461" s="34">
        <v>3</v>
      </c>
      <c r="H461" s="34">
        <v>3</v>
      </c>
      <c r="I461" s="34">
        <v>3</v>
      </c>
      <c r="J461" s="94">
        <v>57915</v>
      </c>
      <c r="K461" s="94">
        <v>57915</v>
      </c>
      <c r="L461" s="94">
        <v>57915</v>
      </c>
      <c r="M461" s="31"/>
    </row>
    <row r="462" spans="2:15" ht="32.25" thickBot="1" x14ac:dyDescent="0.3">
      <c r="B462" s="81" t="s">
        <v>233</v>
      </c>
      <c r="C462" s="6">
        <v>8</v>
      </c>
      <c r="D462" s="34" t="s">
        <v>213</v>
      </c>
      <c r="E462" s="34" t="s">
        <v>213</v>
      </c>
      <c r="F462" s="34" t="s">
        <v>213</v>
      </c>
      <c r="G462" s="34">
        <v>3</v>
      </c>
      <c r="H462" s="34">
        <v>12</v>
      </c>
      <c r="I462" s="34">
        <v>12</v>
      </c>
      <c r="J462" s="94">
        <v>36525</v>
      </c>
      <c r="K462" s="94">
        <v>36525</v>
      </c>
      <c r="L462" s="94">
        <v>36525</v>
      </c>
      <c r="M462" s="31"/>
    </row>
    <row r="463" spans="2:15" ht="32.25" thickBot="1" x14ac:dyDescent="0.3">
      <c r="B463" s="81" t="s">
        <v>218</v>
      </c>
      <c r="C463" s="6">
        <v>9</v>
      </c>
      <c r="D463" s="34" t="s">
        <v>213</v>
      </c>
      <c r="E463" s="34" t="s">
        <v>213</v>
      </c>
      <c r="F463" s="34" t="s">
        <v>213</v>
      </c>
      <c r="G463" s="34">
        <v>1</v>
      </c>
      <c r="H463" s="34">
        <v>1</v>
      </c>
      <c r="I463" s="34">
        <v>1</v>
      </c>
      <c r="J463" s="94">
        <v>6300</v>
      </c>
      <c r="K463" s="94">
        <v>6300</v>
      </c>
      <c r="L463" s="94">
        <v>6300</v>
      </c>
      <c r="M463" s="31"/>
    </row>
    <row r="464" spans="2:15" ht="32.25" thickBot="1" x14ac:dyDescent="0.3">
      <c r="B464" s="81" t="s">
        <v>253</v>
      </c>
      <c r="C464" s="6">
        <v>10</v>
      </c>
      <c r="D464" s="34" t="s">
        <v>213</v>
      </c>
      <c r="E464" s="34" t="s">
        <v>213</v>
      </c>
      <c r="F464" s="34" t="s">
        <v>213</v>
      </c>
      <c r="G464" s="34">
        <v>8</v>
      </c>
      <c r="H464" s="34">
        <v>8</v>
      </c>
      <c r="I464" s="34">
        <v>8</v>
      </c>
      <c r="J464" s="94">
        <v>166702.04999999999</v>
      </c>
      <c r="K464" s="94">
        <v>166702.04999999999</v>
      </c>
      <c r="L464" s="94">
        <v>166702.04999999999</v>
      </c>
      <c r="M464" s="31"/>
    </row>
    <row r="465" spans="2:13" ht="32.25" thickBot="1" x14ac:dyDescent="0.3">
      <c r="B465" s="81" t="s">
        <v>254</v>
      </c>
      <c r="C465" s="6">
        <v>11</v>
      </c>
      <c r="D465" s="34" t="s">
        <v>213</v>
      </c>
      <c r="E465" s="34" t="s">
        <v>213</v>
      </c>
      <c r="F465" s="34" t="s">
        <v>213</v>
      </c>
      <c r="G465" s="34">
        <v>1</v>
      </c>
      <c r="H465" s="34">
        <v>1</v>
      </c>
      <c r="I465" s="34">
        <v>1</v>
      </c>
      <c r="J465" s="94">
        <v>135160</v>
      </c>
      <c r="K465" s="94">
        <v>135160</v>
      </c>
      <c r="L465" s="94">
        <v>135160</v>
      </c>
      <c r="M465" s="31"/>
    </row>
    <row r="466" spans="2:13" ht="32.25" thickBot="1" x14ac:dyDescent="0.3">
      <c r="B466" s="81" t="s">
        <v>260</v>
      </c>
      <c r="C466" s="6">
        <v>12</v>
      </c>
      <c r="D466" s="34" t="s">
        <v>213</v>
      </c>
      <c r="E466" s="34" t="s">
        <v>213</v>
      </c>
      <c r="F466" s="34" t="s">
        <v>213</v>
      </c>
      <c r="G466" s="34">
        <v>4</v>
      </c>
      <c r="H466" s="34">
        <v>4</v>
      </c>
      <c r="I466" s="34">
        <v>4</v>
      </c>
      <c r="J466" s="94">
        <v>30496.87</v>
      </c>
      <c r="K466" s="94">
        <v>30496.87</v>
      </c>
      <c r="L466" s="94">
        <v>30496.87</v>
      </c>
      <c r="M466" s="31"/>
    </row>
    <row r="467" spans="2:13" ht="16.5" thickBot="1" x14ac:dyDescent="0.3">
      <c r="B467" s="7" t="s">
        <v>35</v>
      </c>
      <c r="C467" s="6">
        <v>9000</v>
      </c>
      <c r="D467" s="34" t="s">
        <v>32</v>
      </c>
      <c r="E467" s="34" t="s">
        <v>32</v>
      </c>
      <c r="F467" s="34" t="s">
        <v>32</v>
      </c>
      <c r="G467" s="34" t="s">
        <v>32</v>
      </c>
      <c r="H467" s="34" t="s">
        <v>32</v>
      </c>
      <c r="I467" s="34" t="s">
        <v>32</v>
      </c>
      <c r="J467" s="94">
        <f>SUM(J458:J466)</f>
        <v>1141488.9200000002</v>
      </c>
      <c r="K467" s="94">
        <f t="shared" ref="K467:L467" si="39">SUM(K458:K466)</f>
        <v>1141488.9200000002</v>
      </c>
      <c r="L467" s="100">
        <f t="shared" si="39"/>
        <v>1141488.9200000002</v>
      </c>
      <c r="M467" s="31"/>
    </row>
    <row r="469" spans="2:13" ht="15.75" x14ac:dyDescent="0.25">
      <c r="B469" s="4"/>
    </row>
    <row r="470" spans="2:13" ht="56.25" x14ac:dyDescent="0.25">
      <c r="B470" s="40" t="s">
        <v>185</v>
      </c>
    </row>
    <row r="471" spans="2:13" ht="16.5" thickBot="1" x14ac:dyDescent="0.3">
      <c r="B471" s="21"/>
    </row>
    <row r="472" spans="2:13" ht="78.75" customHeight="1" thickBot="1" x14ac:dyDescent="0.3">
      <c r="B472" s="102" t="s">
        <v>144</v>
      </c>
      <c r="C472" s="108" t="s">
        <v>5</v>
      </c>
      <c r="D472" s="105" t="s">
        <v>186</v>
      </c>
      <c r="E472" s="106"/>
      <c r="F472" s="107"/>
      <c r="G472" s="105" t="s">
        <v>187</v>
      </c>
      <c r="H472" s="106"/>
      <c r="I472" s="107"/>
      <c r="J472" s="105" t="s">
        <v>6</v>
      </c>
      <c r="K472" s="106"/>
      <c r="L472" s="107"/>
    </row>
    <row r="473" spans="2:13" ht="32.25" thickBot="1" x14ac:dyDescent="0.3">
      <c r="B473" s="103"/>
      <c r="C473" s="109"/>
      <c r="D473" s="34" t="s">
        <v>192</v>
      </c>
      <c r="E473" s="34" t="s">
        <v>193</v>
      </c>
      <c r="F473" s="34" t="s">
        <v>238</v>
      </c>
      <c r="G473" s="34" t="s">
        <v>192</v>
      </c>
      <c r="H473" s="34" t="s">
        <v>193</v>
      </c>
      <c r="I473" s="34" t="s">
        <v>238</v>
      </c>
      <c r="J473" s="34" t="s">
        <v>192</v>
      </c>
      <c r="K473" s="34" t="s">
        <v>193</v>
      </c>
      <c r="L473" s="34" t="s">
        <v>238</v>
      </c>
    </row>
    <row r="474" spans="2:13" ht="79.5" thickBot="1" x14ac:dyDescent="0.3">
      <c r="B474" s="104"/>
      <c r="C474" s="110"/>
      <c r="D474" s="34" t="s">
        <v>7</v>
      </c>
      <c r="E474" s="34" t="s">
        <v>8</v>
      </c>
      <c r="F474" s="34" t="s">
        <v>9</v>
      </c>
      <c r="G474" s="34" t="s">
        <v>7</v>
      </c>
      <c r="H474" s="34" t="s">
        <v>8</v>
      </c>
      <c r="I474" s="34" t="s">
        <v>9</v>
      </c>
      <c r="J474" s="34" t="s">
        <v>7</v>
      </c>
      <c r="K474" s="34" t="s">
        <v>8</v>
      </c>
      <c r="L474" s="34" t="s">
        <v>9</v>
      </c>
    </row>
    <row r="475" spans="2:13" ht="16.5" thickBot="1" x14ac:dyDescent="0.3">
      <c r="B475" s="7">
        <v>1</v>
      </c>
      <c r="C475" s="6">
        <v>2</v>
      </c>
      <c r="D475" s="41">
        <v>3</v>
      </c>
      <c r="E475" s="41">
        <v>4</v>
      </c>
      <c r="F475" s="41">
        <v>5</v>
      </c>
      <c r="G475" s="41">
        <v>6</v>
      </c>
      <c r="H475" s="41">
        <v>7</v>
      </c>
      <c r="I475" s="41">
        <v>8</v>
      </c>
      <c r="J475" s="41">
        <v>9</v>
      </c>
      <c r="K475" s="41">
        <v>10</v>
      </c>
      <c r="L475" s="41">
        <v>11</v>
      </c>
    </row>
    <row r="476" spans="2:13" ht="16.5" thickBot="1" x14ac:dyDescent="0.3">
      <c r="B476" s="7" t="s">
        <v>219</v>
      </c>
      <c r="C476" s="6">
        <v>1</v>
      </c>
      <c r="D476" s="34">
        <v>1012</v>
      </c>
      <c r="E476" s="34">
        <v>1012</v>
      </c>
      <c r="F476" s="34">
        <v>1012</v>
      </c>
      <c r="G476" s="34">
        <f>J476/D476</f>
        <v>21.343873517786562</v>
      </c>
      <c r="H476" s="34">
        <f t="shared" ref="H476:I476" si="40">K476/E476</f>
        <v>21.343873517786562</v>
      </c>
      <c r="I476" s="34">
        <f t="shared" si="40"/>
        <v>21.343873517786562</v>
      </c>
      <c r="J476" s="34">
        <v>21600</v>
      </c>
      <c r="K476" s="34">
        <v>21600</v>
      </c>
      <c r="L476" s="34">
        <v>21600</v>
      </c>
    </row>
    <row r="477" spans="2:13" ht="16.5" thickBot="1" x14ac:dyDescent="0.3">
      <c r="B477" s="7"/>
      <c r="C477" s="6">
        <v>2</v>
      </c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2:13" ht="16.5" thickBot="1" x14ac:dyDescent="0.3">
      <c r="B478" s="7"/>
      <c r="C478" s="6"/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2:13" ht="16.5" thickBot="1" x14ac:dyDescent="0.3">
      <c r="B479" s="7" t="s">
        <v>35</v>
      </c>
      <c r="C479" s="6">
        <v>9000</v>
      </c>
      <c r="D479" s="34" t="s">
        <v>32</v>
      </c>
      <c r="E479" s="34" t="s">
        <v>32</v>
      </c>
      <c r="F479" s="34" t="s">
        <v>32</v>
      </c>
      <c r="G479" s="34" t="s">
        <v>32</v>
      </c>
      <c r="H479" s="34" t="s">
        <v>32</v>
      </c>
      <c r="I479" s="34" t="s">
        <v>32</v>
      </c>
      <c r="J479" s="34">
        <f>J476</f>
        <v>21600</v>
      </c>
      <c r="K479" s="34">
        <f t="shared" ref="K479:L479" si="41">K476</f>
        <v>21600</v>
      </c>
      <c r="L479" s="34">
        <f t="shared" si="41"/>
        <v>21600</v>
      </c>
    </row>
    <row r="480" spans="2:13" ht="15.75" x14ac:dyDescent="0.25">
      <c r="B480" s="4"/>
    </row>
    <row r="481" spans="2:12" ht="93.75" x14ac:dyDescent="0.25">
      <c r="B481" s="40" t="s">
        <v>188</v>
      </c>
    </row>
    <row r="482" spans="2:12" ht="16.5" thickBot="1" x14ac:dyDescent="0.3">
      <c r="B482" s="4"/>
    </row>
    <row r="483" spans="2:12" ht="63" customHeight="1" thickBot="1" x14ac:dyDescent="0.3">
      <c r="B483" s="102" t="s">
        <v>144</v>
      </c>
      <c r="C483" s="102" t="s">
        <v>5</v>
      </c>
      <c r="D483" s="105" t="s">
        <v>189</v>
      </c>
      <c r="E483" s="106"/>
      <c r="F483" s="107"/>
      <c r="G483" s="105" t="s">
        <v>190</v>
      </c>
      <c r="H483" s="106"/>
      <c r="I483" s="107"/>
      <c r="J483" s="105" t="s">
        <v>6</v>
      </c>
      <c r="K483" s="106"/>
      <c r="L483" s="107"/>
    </row>
    <row r="484" spans="2:12" ht="32.25" thickBot="1" x14ac:dyDescent="0.3">
      <c r="B484" s="103"/>
      <c r="C484" s="103"/>
      <c r="D484" s="34" t="s">
        <v>192</v>
      </c>
      <c r="E484" s="34" t="s">
        <v>193</v>
      </c>
      <c r="F484" s="34" t="s">
        <v>238</v>
      </c>
      <c r="G484" s="34" t="s">
        <v>246</v>
      </c>
      <c r="H484" s="34" t="s">
        <v>193</v>
      </c>
      <c r="I484" s="34" t="s">
        <v>238</v>
      </c>
      <c r="J484" s="34" t="s">
        <v>222</v>
      </c>
      <c r="K484" s="34" t="s">
        <v>193</v>
      </c>
      <c r="L484" s="34" t="s">
        <v>238</v>
      </c>
    </row>
    <row r="485" spans="2:12" ht="79.5" thickBot="1" x14ac:dyDescent="0.3">
      <c r="B485" s="104"/>
      <c r="C485" s="104"/>
      <c r="D485" s="34" t="s">
        <v>7</v>
      </c>
      <c r="E485" s="34" t="s">
        <v>8</v>
      </c>
      <c r="F485" s="34" t="s">
        <v>9</v>
      </c>
      <c r="G485" s="34" t="s">
        <v>7</v>
      </c>
      <c r="H485" s="34" t="s">
        <v>8</v>
      </c>
      <c r="I485" s="34" t="s">
        <v>9</v>
      </c>
      <c r="J485" s="34" t="s">
        <v>7</v>
      </c>
      <c r="K485" s="34" t="s">
        <v>8</v>
      </c>
      <c r="L485" s="34" t="s">
        <v>9</v>
      </c>
    </row>
    <row r="486" spans="2:12" ht="16.5" thickBot="1" x14ac:dyDescent="0.3">
      <c r="B486" s="7">
        <v>1</v>
      </c>
      <c r="C486" s="6">
        <v>2</v>
      </c>
      <c r="D486" s="41">
        <v>3</v>
      </c>
      <c r="E486" s="41">
        <v>4</v>
      </c>
      <c r="F486" s="41">
        <v>5</v>
      </c>
      <c r="G486" s="41">
        <v>6</v>
      </c>
      <c r="H486" s="41">
        <v>7</v>
      </c>
      <c r="I486" s="41">
        <v>8</v>
      </c>
      <c r="J486" s="41">
        <v>9</v>
      </c>
      <c r="K486" s="41">
        <v>10</v>
      </c>
      <c r="L486" s="41">
        <v>11</v>
      </c>
    </row>
    <row r="487" spans="2:12" ht="16.5" thickBot="1" x14ac:dyDescent="0.3">
      <c r="B487" s="7"/>
      <c r="C487" s="6">
        <v>1</v>
      </c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6.5" thickBot="1" x14ac:dyDescent="0.3">
      <c r="B488" s="7"/>
      <c r="C488" s="6">
        <v>2</v>
      </c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6.5" thickBot="1" x14ac:dyDescent="0.3">
      <c r="B489" s="7"/>
      <c r="C489" s="6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6.5" thickBot="1" x14ac:dyDescent="0.3">
      <c r="B490" s="7" t="s">
        <v>35</v>
      </c>
      <c r="C490" s="6">
        <v>9000</v>
      </c>
      <c r="D490" s="34" t="s">
        <v>32</v>
      </c>
      <c r="E490" s="34" t="s">
        <v>32</v>
      </c>
      <c r="F490" s="34" t="s">
        <v>32</v>
      </c>
      <c r="G490" s="34" t="s">
        <v>32</v>
      </c>
      <c r="H490" s="34" t="s">
        <v>32</v>
      </c>
      <c r="I490" s="34" t="s">
        <v>32</v>
      </c>
      <c r="J490" s="34"/>
      <c r="K490" s="34"/>
      <c r="L490" s="34"/>
    </row>
    <row r="493" spans="2:12" ht="16.5" x14ac:dyDescent="0.25">
      <c r="B493" s="32"/>
    </row>
  </sheetData>
  <mergeCells count="321">
    <mergeCell ref="B9:B11"/>
    <mergeCell ref="C9:C11"/>
    <mergeCell ref="D9:F9"/>
    <mergeCell ref="B13:B14"/>
    <mergeCell ref="D13:D14"/>
    <mergeCell ref="E13:E14"/>
    <mergeCell ref="F13:F14"/>
    <mergeCell ref="D19:D21"/>
    <mergeCell ref="E19:E21"/>
    <mergeCell ref="F19:F21"/>
    <mergeCell ref="B22:B23"/>
    <mergeCell ref="D22:D23"/>
    <mergeCell ref="E22:E23"/>
    <mergeCell ref="F22:F23"/>
    <mergeCell ref="B15:B16"/>
    <mergeCell ref="D15:D16"/>
    <mergeCell ref="E15:E16"/>
    <mergeCell ref="F15:F16"/>
    <mergeCell ref="B17:B18"/>
    <mergeCell ref="D17:D18"/>
    <mergeCell ref="E17:E18"/>
    <mergeCell ref="F17:F18"/>
    <mergeCell ref="B28:B29"/>
    <mergeCell ref="D28:D29"/>
    <mergeCell ref="E28:E29"/>
    <mergeCell ref="F28:F29"/>
    <mergeCell ref="B30:B31"/>
    <mergeCell ref="D30:D31"/>
    <mergeCell ref="E30:E31"/>
    <mergeCell ref="F30:F31"/>
    <mergeCell ref="B24:B25"/>
    <mergeCell ref="D24:D25"/>
    <mergeCell ref="E24:E25"/>
    <mergeCell ref="F24:F25"/>
    <mergeCell ref="B26:B27"/>
    <mergeCell ref="D26:D27"/>
    <mergeCell ref="E26:E27"/>
    <mergeCell ref="F26:F27"/>
    <mergeCell ref="B36:B38"/>
    <mergeCell ref="D36:D38"/>
    <mergeCell ref="E36:E38"/>
    <mergeCell ref="F36:F38"/>
    <mergeCell ref="B39:B40"/>
    <mergeCell ref="D39:D40"/>
    <mergeCell ref="E39:E40"/>
    <mergeCell ref="F39:F40"/>
    <mergeCell ref="B32:B33"/>
    <mergeCell ref="D32:D33"/>
    <mergeCell ref="E32:E33"/>
    <mergeCell ref="F32:F33"/>
    <mergeCell ref="B34:B35"/>
    <mergeCell ref="D34:D35"/>
    <mergeCell ref="E34:E35"/>
    <mergeCell ref="F34:F35"/>
    <mergeCell ref="B47:B49"/>
    <mergeCell ref="D47:F47"/>
    <mergeCell ref="G47:I47"/>
    <mergeCell ref="J47:L47"/>
    <mergeCell ref="B59:B61"/>
    <mergeCell ref="D59:F59"/>
    <mergeCell ref="G59:I59"/>
    <mergeCell ref="J59:L59"/>
    <mergeCell ref="B41:B42"/>
    <mergeCell ref="D41:D42"/>
    <mergeCell ref="E41:E42"/>
    <mergeCell ref="F41:F42"/>
    <mergeCell ref="B43:B44"/>
    <mergeCell ref="D43:D44"/>
    <mergeCell ref="E43:E44"/>
    <mergeCell ref="F43:F44"/>
    <mergeCell ref="J63:J64"/>
    <mergeCell ref="K63:K64"/>
    <mergeCell ref="L63:L64"/>
    <mergeCell ref="D65:D66"/>
    <mergeCell ref="E65:E66"/>
    <mergeCell ref="F65:F66"/>
    <mergeCell ref="G65:G66"/>
    <mergeCell ref="H65:H66"/>
    <mergeCell ref="I65:I66"/>
    <mergeCell ref="J65:J66"/>
    <mergeCell ref="D63:D64"/>
    <mergeCell ref="E63:E64"/>
    <mergeCell ref="F63:F64"/>
    <mergeCell ref="G63:G64"/>
    <mergeCell ref="H63:H64"/>
    <mergeCell ref="I63:I64"/>
    <mergeCell ref="K65:K66"/>
    <mergeCell ref="L65:L66"/>
    <mergeCell ref="B73:B75"/>
    <mergeCell ref="D73:F73"/>
    <mergeCell ref="G73:I73"/>
    <mergeCell ref="J73:L73"/>
    <mergeCell ref="I77:I78"/>
    <mergeCell ref="J77:J78"/>
    <mergeCell ref="K77:K78"/>
    <mergeCell ref="L77:L78"/>
    <mergeCell ref="K114:K115"/>
    <mergeCell ref="C95:C96"/>
    <mergeCell ref="D95:D96"/>
    <mergeCell ref="E95:E96"/>
    <mergeCell ref="F95:F96"/>
    <mergeCell ref="B77:B78"/>
    <mergeCell ref="D77:D78"/>
    <mergeCell ref="E77:E78"/>
    <mergeCell ref="F77:F78"/>
    <mergeCell ref="G77:G78"/>
    <mergeCell ref="H77:H78"/>
    <mergeCell ref="B108:B110"/>
    <mergeCell ref="C108:C110"/>
    <mergeCell ref="D108:F108"/>
    <mergeCell ref="J81:J82"/>
    <mergeCell ref="K81:K82"/>
    <mergeCell ref="G108:I108"/>
    <mergeCell ref="J108:L108"/>
    <mergeCell ref="L81:L82"/>
    <mergeCell ref="B88:B90"/>
    <mergeCell ref="C88:C90"/>
    <mergeCell ref="D88:F88"/>
    <mergeCell ref="D81:D82"/>
    <mergeCell ref="E81:E82"/>
    <mergeCell ref="F81:F82"/>
    <mergeCell ref="G81:G82"/>
    <mergeCell ref="H81:H82"/>
    <mergeCell ref="I81:I82"/>
    <mergeCell ref="L114:L115"/>
    <mergeCell ref="B121:B123"/>
    <mergeCell ref="C121:C123"/>
    <mergeCell ref="D121:F121"/>
    <mergeCell ref="G121:I121"/>
    <mergeCell ref="J121:L121"/>
    <mergeCell ref="K112:K113"/>
    <mergeCell ref="L112:L113"/>
    <mergeCell ref="B114:B115"/>
    <mergeCell ref="D114:D115"/>
    <mergeCell ref="E114:E115"/>
    <mergeCell ref="F114:F115"/>
    <mergeCell ref="G114:G115"/>
    <mergeCell ref="H114:H115"/>
    <mergeCell ref="I114:I115"/>
    <mergeCell ref="J114:J115"/>
    <mergeCell ref="B112:B113"/>
    <mergeCell ref="D112:D113"/>
    <mergeCell ref="E112:E113"/>
    <mergeCell ref="F112:F113"/>
    <mergeCell ref="G112:G113"/>
    <mergeCell ref="H112:H113"/>
    <mergeCell ref="I112:I113"/>
    <mergeCell ref="J112:J113"/>
    <mergeCell ref="B132:B134"/>
    <mergeCell ref="C132:C134"/>
    <mergeCell ref="D132:F132"/>
    <mergeCell ref="G132:I132"/>
    <mergeCell ref="J132:L132"/>
    <mergeCell ref="B144:B146"/>
    <mergeCell ref="C144:C146"/>
    <mergeCell ref="D144:F144"/>
    <mergeCell ref="G144:I144"/>
    <mergeCell ref="J144:L144"/>
    <mergeCell ref="B173:B175"/>
    <mergeCell ref="C173:C175"/>
    <mergeCell ref="D173:F173"/>
    <mergeCell ref="C180:C181"/>
    <mergeCell ref="D180:D181"/>
    <mergeCell ref="E180:E181"/>
    <mergeCell ref="F180:F181"/>
    <mergeCell ref="B156:B158"/>
    <mergeCell ref="C156:C158"/>
    <mergeCell ref="D156:F156"/>
    <mergeCell ref="C163:C164"/>
    <mergeCell ref="D163:D164"/>
    <mergeCell ref="E163:E164"/>
    <mergeCell ref="F163:F164"/>
    <mergeCell ref="B208:B210"/>
    <mergeCell ref="C208:C210"/>
    <mergeCell ref="D208:F208"/>
    <mergeCell ref="B220:B223"/>
    <mergeCell ref="C220:C223"/>
    <mergeCell ref="D220:D223"/>
    <mergeCell ref="E220:L220"/>
    <mergeCell ref="B189:B191"/>
    <mergeCell ref="C189:C191"/>
    <mergeCell ref="D189:F189"/>
    <mergeCell ref="C196:C198"/>
    <mergeCell ref="D196:D198"/>
    <mergeCell ref="E196:E198"/>
    <mergeCell ref="F196:F198"/>
    <mergeCell ref="M237:M240"/>
    <mergeCell ref="E238:E240"/>
    <mergeCell ref="F238:L238"/>
    <mergeCell ref="F239:F240"/>
    <mergeCell ref="G239:G240"/>
    <mergeCell ref="H239:H240"/>
    <mergeCell ref="M220:M223"/>
    <mergeCell ref="E221:E223"/>
    <mergeCell ref="F221:L221"/>
    <mergeCell ref="F222:F223"/>
    <mergeCell ref="G222:G223"/>
    <mergeCell ref="H222:H223"/>
    <mergeCell ref="I222:J222"/>
    <mergeCell ref="K222:L222"/>
    <mergeCell ref="I239:J239"/>
    <mergeCell ref="K239:L239"/>
    <mergeCell ref="B252:B255"/>
    <mergeCell ref="C252:C255"/>
    <mergeCell ref="D252:D255"/>
    <mergeCell ref="E252:L252"/>
    <mergeCell ref="B237:B240"/>
    <mergeCell ref="C237:C240"/>
    <mergeCell ref="D237:D240"/>
    <mergeCell ref="E237:L237"/>
    <mergeCell ref="B269:B271"/>
    <mergeCell ref="C269:C271"/>
    <mergeCell ref="D269:F269"/>
    <mergeCell ref="C278:C279"/>
    <mergeCell ref="D278:D279"/>
    <mergeCell ref="E278:E279"/>
    <mergeCell ref="F278:F279"/>
    <mergeCell ref="M252:M255"/>
    <mergeCell ref="E253:E255"/>
    <mergeCell ref="F253:L253"/>
    <mergeCell ref="F254:F255"/>
    <mergeCell ref="G254:G255"/>
    <mergeCell ref="H254:H255"/>
    <mergeCell ref="I254:J254"/>
    <mergeCell ref="K254:L254"/>
    <mergeCell ref="I288:I289"/>
    <mergeCell ref="C293:C294"/>
    <mergeCell ref="D293:D294"/>
    <mergeCell ref="E293:E294"/>
    <mergeCell ref="F293:F294"/>
    <mergeCell ref="G293:G294"/>
    <mergeCell ref="H293:H294"/>
    <mergeCell ref="I293:I294"/>
    <mergeCell ref="B283:B285"/>
    <mergeCell ref="C283:C285"/>
    <mergeCell ref="D283:F283"/>
    <mergeCell ref="G283:I283"/>
    <mergeCell ref="C288:C289"/>
    <mergeCell ref="D288:D289"/>
    <mergeCell ref="E288:E289"/>
    <mergeCell ref="F288:F289"/>
    <mergeCell ref="G288:G289"/>
    <mergeCell ref="H288:H289"/>
    <mergeCell ref="M310:O310"/>
    <mergeCell ref="B321:B323"/>
    <mergeCell ref="C321:C323"/>
    <mergeCell ref="D321:F321"/>
    <mergeCell ref="G321:I321"/>
    <mergeCell ref="J321:L321"/>
    <mergeCell ref="M321:O321"/>
    <mergeCell ref="I300:I301"/>
    <mergeCell ref="B310:B312"/>
    <mergeCell ref="C310:C312"/>
    <mergeCell ref="D310:F310"/>
    <mergeCell ref="G310:I310"/>
    <mergeCell ref="J310:L310"/>
    <mergeCell ref="C300:C301"/>
    <mergeCell ref="D300:D301"/>
    <mergeCell ref="E300:E301"/>
    <mergeCell ref="F300:F301"/>
    <mergeCell ref="G300:G301"/>
    <mergeCell ref="H300:H301"/>
    <mergeCell ref="B333:B335"/>
    <mergeCell ref="C333:C335"/>
    <mergeCell ref="D333:F333"/>
    <mergeCell ref="G333:I333"/>
    <mergeCell ref="J333:L333"/>
    <mergeCell ref="B344:B346"/>
    <mergeCell ref="C344:C346"/>
    <mergeCell ref="D344:F344"/>
    <mergeCell ref="G344:I344"/>
    <mergeCell ref="J344:L344"/>
    <mergeCell ref="B355:B357"/>
    <mergeCell ref="C355:C357"/>
    <mergeCell ref="D355:F355"/>
    <mergeCell ref="G355:I355"/>
    <mergeCell ref="J355:L355"/>
    <mergeCell ref="B366:B368"/>
    <mergeCell ref="D366:F366"/>
    <mergeCell ref="G366:I366"/>
    <mergeCell ref="J366:L366"/>
    <mergeCell ref="B401:B403"/>
    <mergeCell ref="C401:C403"/>
    <mergeCell ref="D401:F401"/>
    <mergeCell ref="G401:I401"/>
    <mergeCell ref="J401:L401"/>
    <mergeCell ref="M401:O401"/>
    <mergeCell ref="B379:B381"/>
    <mergeCell ref="C379:C381"/>
    <mergeCell ref="D379:F379"/>
    <mergeCell ref="B443:B445"/>
    <mergeCell ref="C443:C445"/>
    <mergeCell ref="D443:F443"/>
    <mergeCell ref="G443:I443"/>
    <mergeCell ref="J443:L443"/>
    <mergeCell ref="M443:O443"/>
    <mergeCell ref="B413:B415"/>
    <mergeCell ref="C413:C415"/>
    <mergeCell ref="D413:F413"/>
    <mergeCell ref="G413:I413"/>
    <mergeCell ref="J413:L413"/>
    <mergeCell ref="B428:B430"/>
    <mergeCell ref="C428:C430"/>
    <mergeCell ref="D428:F428"/>
    <mergeCell ref="G428:I428"/>
    <mergeCell ref="J428:L428"/>
    <mergeCell ref="B483:B485"/>
    <mergeCell ref="C483:C485"/>
    <mergeCell ref="D483:F483"/>
    <mergeCell ref="G483:I483"/>
    <mergeCell ref="J483:L483"/>
    <mergeCell ref="B454:B456"/>
    <mergeCell ref="C454:C456"/>
    <mergeCell ref="D454:F454"/>
    <mergeCell ref="G454:I454"/>
    <mergeCell ref="J454:M454"/>
    <mergeCell ref="B472:B474"/>
    <mergeCell ref="C472:C474"/>
    <mergeCell ref="D472:F472"/>
    <mergeCell ref="G472:I472"/>
    <mergeCell ref="J472:L472"/>
  </mergeCells>
  <hyperlinks>
    <hyperlink ref="B297" location="P2635" display="P2635"/>
    <hyperlink ref="B298" location="P2635" display="P2635"/>
    <hyperlink ref="B305" r:id="rId1" display="consultantplus://offline/ref=19B99B6FCE0580F17ECE36E31D7E9BD690DDF63C5A3D71B1D03825B2A75FA34A2B740FB83C492814F7DFCAD3B6v6E"/>
  </hyperlinks>
  <pageMargins left="0" right="0" top="0.74803149606299213" bottom="0.74803149606299213" header="0.31496062992125984" footer="0.31496062992125984"/>
  <pageSetup paperSize="9" scale="49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расходы2</vt:lpstr>
      <vt:lpstr>расходы5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2021-10-26T02:34:21Z</dcterms:modified>
</cp:coreProperties>
</file>